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8925" windowHeight="2445"/>
  </bookViews>
  <sheets>
    <sheet name="Student " sheetId="1" r:id="rId1"/>
    <sheet name="Sheet1" sheetId="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1" i="1" l="1"/>
  <c r="J111" i="1"/>
  <c r="M110" i="1"/>
  <c r="J110" i="1"/>
  <c r="M102" i="1"/>
  <c r="J102" i="1"/>
  <c r="M96" i="1"/>
  <c r="J96" i="1"/>
  <c r="M81" i="1"/>
  <c r="J81" i="1"/>
  <c r="G81" i="1"/>
  <c r="N59" i="1"/>
  <c r="K59" i="1"/>
  <c r="H59" i="1"/>
  <c r="M80" i="1"/>
  <c r="J80" i="1"/>
  <c r="G80" i="1"/>
  <c r="M79" i="1"/>
  <c r="J79" i="1"/>
  <c r="G79" i="1"/>
  <c r="M78" i="1"/>
  <c r="J78" i="1"/>
  <c r="G78" i="1"/>
  <c r="M89" i="1"/>
  <c r="J89" i="1"/>
  <c r="M88" i="1"/>
  <c r="J88" i="1"/>
  <c r="N45" i="1"/>
  <c r="N46" i="1"/>
  <c r="N48" i="1"/>
  <c r="N49" i="1"/>
  <c r="N50" i="1"/>
  <c r="N51" i="1"/>
  <c r="N52" i="1"/>
  <c r="N53" i="1"/>
  <c r="N54" i="1"/>
  <c r="N55" i="1"/>
  <c r="N57" i="1"/>
  <c r="N58" i="1"/>
  <c r="N60" i="1"/>
  <c r="N44" i="1"/>
  <c r="K45" i="1"/>
  <c r="K46" i="1"/>
  <c r="K48" i="1"/>
  <c r="K49" i="1"/>
  <c r="K50" i="1"/>
  <c r="K51" i="1"/>
  <c r="K52" i="1"/>
  <c r="K53" i="1"/>
  <c r="K54" i="1"/>
  <c r="K55" i="1"/>
  <c r="K57" i="1"/>
  <c r="K58" i="1"/>
  <c r="K60" i="1"/>
  <c r="K44" i="1"/>
  <c r="H60" i="1"/>
  <c r="H45" i="1"/>
  <c r="H46" i="1"/>
  <c r="H48" i="1"/>
  <c r="H49" i="1"/>
  <c r="H50" i="1"/>
  <c r="H51" i="1"/>
  <c r="H52" i="1"/>
  <c r="H53" i="1"/>
  <c r="H54" i="1"/>
  <c r="H55" i="1"/>
  <c r="H57" i="1"/>
  <c r="H58" i="1"/>
  <c r="H44" i="1"/>
  <c r="N13" i="1"/>
  <c r="N14" i="1"/>
  <c r="N15" i="1"/>
  <c r="N16" i="1"/>
  <c r="N17" i="1"/>
  <c r="N18" i="1"/>
  <c r="N19" i="1"/>
  <c r="N20" i="1"/>
  <c r="N21" i="1"/>
  <c r="N22" i="1"/>
  <c r="N25" i="1"/>
  <c r="N26" i="1"/>
  <c r="N27" i="1"/>
  <c r="N28" i="1"/>
  <c r="N29" i="1"/>
  <c r="N30" i="1"/>
  <c r="N31" i="1"/>
  <c r="N32" i="1"/>
  <c r="N34" i="1"/>
  <c r="N35" i="1"/>
  <c r="N36" i="1"/>
  <c r="N37" i="1"/>
  <c r="N38" i="1"/>
  <c r="N12" i="1"/>
  <c r="K13" i="1"/>
  <c r="K14" i="1"/>
  <c r="K15" i="1"/>
  <c r="K16" i="1"/>
  <c r="K17" i="1"/>
  <c r="K18" i="1"/>
  <c r="K19" i="1"/>
  <c r="K20" i="1"/>
  <c r="K21" i="1"/>
  <c r="K22" i="1"/>
  <c r="K25" i="1"/>
  <c r="K26" i="1"/>
  <c r="K27" i="1"/>
  <c r="K28" i="1"/>
  <c r="K29" i="1"/>
  <c r="K30" i="1"/>
  <c r="K31" i="1"/>
  <c r="K32" i="1"/>
  <c r="K34" i="1"/>
  <c r="K35" i="1"/>
  <c r="K36" i="1"/>
  <c r="K37" i="1"/>
  <c r="K38" i="1"/>
  <c r="K12" i="1"/>
  <c r="H26" i="1"/>
  <c r="H27" i="1"/>
  <c r="H28" i="1"/>
  <c r="H29" i="1"/>
  <c r="H30" i="1"/>
  <c r="H31" i="1"/>
  <c r="H32" i="1"/>
  <c r="H34" i="1"/>
  <c r="H35" i="1"/>
  <c r="H36" i="1"/>
  <c r="H37" i="1"/>
  <c r="H38" i="1"/>
  <c r="H25" i="1"/>
  <c r="H22" i="1"/>
  <c r="H13" i="1"/>
  <c r="H14" i="1"/>
  <c r="H15" i="1"/>
  <c r="H16" i="1"/>
  <c r="H17" i="1"/>
  <c r="H18" i="1"/>
  <c r="H19" i="1"/>
  <c r="H20" i="1"/>
  <c r="H21" i="1"/>
  <c r="H12" i="1"/>
  <c r="P69" i="1" l="1"/>
  <c r="P67" i="1"/>
  <c r="P50" i="1" l="1"/>
  <c r="P51" i="1" s="1"/>
  <c r="M53" i="1"/>
  <c r="M55" i="1" s="1"/>
  <c r="J53" i="1"/>
  <c r="G53" i="1"/>
  <c r="M50" i="1"/>
  <c r="J50" i="1"/>
  <c r="G50" i="1"/>
  <c r="M46" i="1"/>
  <c r="J46" i="1"/>
  <c r="G46" i="1"/>
  <c r="G55" i="1" l="1"/>
  <c r="J55" i="1"/>
  <c r="M37" i="1"/>
  <c r="J37" i="1"/>
  <c r="G37" i="1"/>
  <c r="M30" i="1"/>
  <c r="J30" i="1"/>
  <c r="G30" i="1"/>
  <c r="M19" i="1"/>
  <c r="J19" i="1"/>
  <c r="G19" i="1"/>
  <c r="M16" i="1"/>
  <c r="J16" i="1"/>
  <c r="G16" i="1"/>
  <c r="G22" i="1" l="1"/>
  <c r="M32" i="1"/>
  <c r="J22" i="1"/>
  <c r="J32" i="1"/>
  <c r="M22" i="1"/>
  <c r="G32" i="1"/>
  <c r="J38" i="1" l="1"/>
  <c r="G38" i="1"/>
  <c r="M38" i="1"/>
</calcChain>
</file>

<file path=xl/sharedStrings.xml><?xml version="1.0" encoding="utf-8"?>
<sst xmlns="http://schemas.openxmlformats.org/spreadsheetml/2006/main" count="175" uniqueCount="113">
  <si>
    <t>Assets</t>
  </si>
  <si>
    <t>Current assets</t>
  </si>
  <si>
    <t>Liabilities and Stockholders Equity</t>
  </si>
  <si>
    <t>Current liabilities</t>
  </si>
  <si>
    <t>Stockholder’s equity</t>
  </si>
  <si>
    <t xml:space="preserve"> </t>
  </si>
  <si>
    <t xml:space="preserve">Total current assets </t>
  </si>
  <si>
    <t xml:space="preserve">Gross fixed assets  </t>
  </si>
  <si>
    <t xml:space="preserve">Less: Accumulated depreciation  </t>
  </si>
  <si>
    <t xml:space="preserve">Net fixed assets  </t>
  </si>
  <si>
    <t xml:space="preserve">Cash  </t>
  </si>
  <si>
    <t xml:space="preserve">Accounts receivable  </t>
  </si>
  <si>
    <t xml:space="preserve">Inventories  </t>
  </si>
  <si>
    <t xml:space="preserve">Prepaid expenses  </t>
  </si>
  <si>
    <t xml:space="preserve">Intangible assets  </t>
  </si>
  <si>
    <t xml:space="preserve">All other noncurrent assets  </t>
  </si>
  <si>
    <t xml:space="preserve">Total Assets  </t>
  </si>
  <si>
    <t xml:space="preserve">Notes payable  </t>
  </si>
  <si>
    <t xml:space="preserve">Current maturities--L.T.D.  </t>
  </si>
  <si>
    <t xml:space="preserve">Accounts payable  </t>
  </si>
  <si>
    <t xml:space="preserve">Income taxes payable  </t>
  </si>
  <si>
    <t xml:space="preserve">Total current liabilities  </t>
  </si>
  <si>
    <t xml:space="preserve">Total Liabilities  </t>
  </si>
  <si>
    <t xml:space="preserve">Common stock </t>
  </si>
  <si>
    <t xml:space="preserve">Paid-in capital  </t>
  </si>
  <si>
    <t xml:space="preserve">Retained earnings  </t>
  </si>
  <si>
    <t xml:space="preserve">Total stockholders’ equity  </t>
  </si>
  <si>
    <t xml:space="preserve">Total liabilities &amp; equity </t>
  </si>
  <si>
    <t xml:space="preserve">Market price per common share  </t>
  </si>
  <si>
    <t xml:space="preserve">Long-term debt </t>
  </si>
  <si>
    <t>Balance Sheet ($000)</t>
  </si>
  <si>
    <t>Dec 31</t>
  </si>
  <si>
    <t>Balance Sheet (000)</t>
  </si>
  <si>
    <t>$</t>
  </si>
  <si>
    <t>% of TA</t>
  </si>
  <si>
    <t>Industry Average</t>
  </si>
  <si>
    <t>Income Statement</t>
  </si>
  <si>
    <t>% of Sales</t>
  </si>
  <si>
    <t>Less Cost of Goods Sold</t>
  </si>
  <si>
    <t>Gross Profit</t>
  </si>
  <si>
    <t>Less Operating Expenses</t>
  </si>
  <si>
    <t>Gen &amp; Admin and Selling</t>
  </si>
  <si>
    <t>Depreciation Expense</t>
  </si>
  <si>
    <t>Total Operating Expenses</t>
  </si>
  <si>
    <t>Less Interest Expense</t>
  </si>
  <si>
    <t>Earnings before taxes (EBT)</t>
  </si>
  <si>
    <t>Operating Income (EBIT)</t>
  </si>
  <si>
    <t>Less Income Taxes (34%)</t>
  </si>
  <si>
    <t>Net Income</t>
  </si>
  <si>
    <t>Number shares common stock (000)</t>
  </si>
  <si>
    <t>Common Stock Dividends (000)</t>
  </si>
  <si>
    <t>Earnings per Common Share (EPS)</t>
  </si>
  <si>
    <t>Financial Ratios</t>
  </si>
  <si>
    <t>Current ratio (times)</t>
  </si>
  <si>
    <t>Quick or Acid-test ratio (times)</t>
  </si>
  <si>
    <t>Trend</t>
  </si>
  <si>
    <t>Analysis</t>
  </si>
  <si>
    <t>Industry</t>
  </si>
  <si>
    <t>Evaluation</t>
  </si>
  <si>
    <t xml:space="preserve">Accounts receivables turnover (times)  </t>
  </si>
  <si>
    <t xml:space="preserve">Inventory turnover (times)  </t>
  </si>
  <si>
    <t>Times interest earned (times)</t>
  </si>
  <si>
    <t>Profitability</t>
  </si>
  <si>
    <t>Return on equity (%) [before tax]</t>
  </si>
  <si>
    <t xml:space="preserve">Return on assets (%) [before tax] </t>
  </si>
  <si>
    <t>Price to earnings ratio</t>
  </si>
  <si>
    <t>Cash Flow Statement</t>
  </si>
  <si>
    <t>Operating Activities</t>
  </si>
  <si>
    <t xml:space="preserve">Plus Depreciation </t>
  </si>
  <si>
    <t>Net Cash from operating activities</t>
  </si>
  <si>
    <t>Investment Activities</t>
  </si>
  <si>
    <t>Fixed asset acquisitions</t>
  </si>
  <si>
    <t>Change in intangible assets</t>
  </si>
  <si>
    <t>Change in all other noncurrent activities</t>
  </si>
  <si>
    <t>Net Cash from investing activities</t>
  </si>
  <si>
    <t>Financing Activities</t>
  </si>
  <si>
    <t>Dividends paid</t>
  </si>
  <si>
    <t xml:space="preserve">Change in notes payable </t>
  </si>
  <si>
    <t xml:space="preserve">Change in long-term debt </t>
  </si>
  <si>
    <t>Net Cash from financing Activities</t>
  </si>
  <si>
    <t>Net Change in Cash</t>
  </si>
  <si>
    <t>Cash, end of year</t>
  </si>
  <si>
    <t>Cash, beginning of year</t>
  </si>
  <si>
    <t>Liquidity</t>
  </si>
  <si>
    <t>Solvency</t>
  </si>
  <si>
    <t>Debt to Equity Ratio</t>
  </si>
  <si>
    <t xml:space="preserve">Gross profit ratio (%) </t>
  </si>
  <si>
    <t>Profit margin (%) [before tax]</t>
  </si>
  <si>
    <r>
      <t xml:space="preserve">Sales Revenue (All Sales are </t>
    </r>
    <r>
      <rPr>
        <i/>
        <sz val="11"/>
        <color theme="1"/>
        <rFont val="Calibri"/>
        <family val="2"/>
        <scheme val="minor"/>
      </rPr>
      <t>on account</t>
    </r>
    <r>
      <rPr>
        <sz val="11"/>
        <color theme="1"/>
        <rFont val="Calibri"/>
        <family val="2"/>
        <scheme val="minor"/>
      </rPr>
      <t>)</t>
    </r>
  </si>
  <si>
    <t>Average Collection Period (days)</t>
  </si>
  <si>
    <t>Average days in inventory (days)</t>
  </si>
  <si>
    <t xml:space="preserve">Minus increase in accounts receivable </t>
  </si>
  <si>
    <t xml:space="preserve">Minus increase in inventory </t>
  </si>
  <si>
    <t xml:space="preserve">Minus increase in prepaid expenses </t>
  </si>
  <si>
    <t xml:space="preserve">Plus increase in accounts payable </t>
  </si>
  <si>
    <t xml:space="preserve">Plus increase in income taxes payable </t>
  </si>
  <si>
    <t>Plus increase in accruals &amp; other cur. Liab.</t>
  </si>
  <si>
    <t xml:space="preserve">   </t>
  </si>
  <si>
    <t>Change current maturities--L.T.D.</t>
  </si>
  <si>
    <t>Exhibit Assembled Financial Data</t>
  </si>
  <si>
    <t xml:space="preserve">Net Income  </t>
  </si>
  <si>
    <t>Change in Com Stock &amp; paid-in cap</t>
  </si>
  <si>
    <t>STUDENT'S NAME</t>
  </si>
  <si>
    <t xml:space="preserve">Accruals &amp; other Non Current Liabilities </t>
  </si>
  <si>
    <t>Atlas Carpet Mills Inc</t>
  </si>
  <si>
    <t>Accounting 202   Atlas Carpet Mills Case Study</t>
  </si>
  <si>
    <t>2017-18</t>
  </si>
  <si>
    <t>Return on Total Assets</t>
  </si>
  <si>
    <t>Zahrah Bhatti</t>
  </si>
  <si>
    <t xml:space="preserve">Good </t>
  </si>
  <si>
    <t xml:space="preserve">poor </t>
  </si>
  <si>
    <t>Ok</t>
  </si>
  <si>
    <t xml:space="preserve">good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</si>
</sst>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164" formatCode="0.0"/>
    <numFmt numFmtId="165" formatCode="0.0%"/>
    <numFmt numFmtId="166" formatCode="_(* #,##0_);_(* \(#,##0\);_(* &quot;-&quot;??_);_(@_)"/>
    <numFmt numFmtId="167" formatCode="_(* #,##0.0_);_(* \(#,##0.0\);_(* &quot;-&quot;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3" fontId="0" fillId="2" borderId="0" xfId="0" applyNumberFormat="1" applyFill="1"/>
    <xf numFmtId="3" fontId="0" fillId="2" borderId="1" xfId="0" applyNumberFormat="1" applyFill="1" applyBorder="1"/>
    <xf numFmtId="3" fontId="0" fillId="2" borderId="2" xfId="0" applyNumberFormat="1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10" fontId="0" fillId="0" borderId="0" xfId="1" applyNumberFormat="1" applyFont="1"/>
    <xf numFmtId="0" fontId="3" fillId="0" borderId="0" xfId="0" applyFont="1"/>
    <xf numFmtId="0" fontId="0" fillId="2" borderId="1" xfId="0" applyFill="1" applyBorder="1"/>
    <xf numFmtId="0" fontId="2" fillId="0" borderId="0" xfId="0" applyFont="1"/>
    <xf numFmtId="0" fontId="2" fillId="0" borderId="1" xfId="0" applyFont="1" applyBorder="1"/>
    <xf numFmtId="10" fontId="0" fillId="0" borderId="0" xfId="0" applyNumberFormat="1"/>
    <xf numFmtId="0" fontId="0" fillId="0" borderId="0" xfId="0" applyAlignment="1">
      <alignment vertical="center" wrapText="1"/>
    </xf>
    <xf numFmtId="2" fontId="0" fillId="0" borderId="0" xfId="0" applyNumberFormat="1"/>
    <xf numFmtId="164" fontId="0" fillId="0" borderId="0" xfId="0" applyNumberFormat="1"/>
    <xf numFmtId="38" fontId="0" fillId="0" borderId="0" xfId="0" applyNumberFormat="1"/>
    <xf numFmtId="38" fontId="0" fillId="0" borderId="2" xfId="0" applyNumberFormat="1" applyBorder="1"/>
    <xf numFmtId="0" fontId="0" fillId="2" borderId="2" xfId="0" applyFill="1" applyBorder="1"/>
    <xf numFmtId="9" fontId="0" fillId="0" borderId="0" xfId="1" applyFont="1"/>
    <xf numFmtId="40" fontId="0" fillId="0" borderId="0" xfId="0" applyNumberFormat="1"/>
    <xf numFmtId="0" fontId="0" fillId="0" borderId="2" xfId="0" applyBorder="1"/>
    <xf numFmtId="38" fontId="0" fillId="2" borderId="0" xfId="0" applyNumberFormat="1" applyFill="1"/>
    <xf numFmtId="38" fontId="0" fillId="0" borderId="1" xfId="0" applyNumberFormat="1" applyBorder="1"/>
    <xf numFmtId="38" fontId="0" fillId="0" borderId="3" xfId="0" applyNumberFormat="1" applyBorder="1"/>
    <xf numFmtId="165" fontId="0" fillId="0" borderId="0" xfId="1" applyNumberFormat="1" applyFont="1"/>
    <xf numFmtId="9" fontId="0" fillId="0" borderId="0" xfId="0" applyNumberFormat="1"/>
    <xf numFmtId="166" fontId="0" fillId="0" borderId="0" xfId="0" applyNumberFormat="1"/>
    <xf numFmtId="6" fontId="0" fillId="0" borderId="0" xfId="0" applyNumberFormat="1"/>
    <xf numFmtId="165" fontId="0" fillId="0" borderId="0" xfId="0" applyNumberFormat="1"/>
    <xf numFmtId="0" fontId="0" fillId="0" borderId="0" xfId="1" applyNumberFormat="1" applyFont="1"/>
    <xf numFmtId="166" fontId="0" fillId="0" borderId="0" xfId="0" applyNumberFormat="1" applyAlignment="1">
      <alignment vertical="center" wrapText="1"/>
    </xf>
    <xf numFmtId="167" fontId="0" fillId="0" borderId="0" xfId="0" applyNumberFormat="1"/>
    <xf numFmtId="165" fontId="0" fillId="2" borderId="0" xfId="0" applyNumberFormat="1" applyFill="1"/>
    <xf numFmtId="2" fontId="0" fillId="0" borderId="0" xfId="1" applyNumberFormat="1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6" fontId="0" fillId="0" borderId="0" xfId="0" quotePrefix="1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9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3"/>
  <sheetViews>
    <sheetView tabSelected="1" zoomScale="80" zoomScaleNormal="80" workbookViewId="0">
      <selection activeCell="Q108" sqref="Q108"/>
    </sheetView>
  </sheetViews>
  <sheetFormatPr defaultColWidth="8.85546875" defaultRowHeight="15" x14ac:dyDescent="0.25"/>
  <cols>
    <col min="1" max="1" width="3.42578125" customWidth="1"/>
    <col min="2" max="2" width="3.7109375" customWidth="1"/>
    <col min="3" max="3" width="4" customWidth="1"/>
    <col min="4" max="4" width="4.42578125" customWidth="1"/>
    <col min="5" max="5" width="5.42578125" customWidth="1"/>
    <col min="6" max="6" width="22" customWidth="1"/>
    <col min="7" max="7" width="10.42578125" bestFit="1" customWidth="1"/>
    <col min="9" max="9" width="2.140625" style="7" customWidth="1"/>
    <col min="10" max="10" width="9.42578125" bestFit="1" customWidth="1"/>
    <col min="12" max="12" width="2.42578125" style="7" customWidth="1"/>
    <col min="15" max="15" width="2.7109375" style="7" customWidth="1"/>
    <col min="16" max="16" width="12.140625" customWidth="1"/>
    <col min="18" max="18" width="14" customWidth="1"/>
    <col min="19" max="19" width="14.28515625" customWidth="1"/>
    <col min="21" max="21" width="38" customWidth="1"/>
  </cols>
  <sheetData>
    <row r="1" spans="1:30" x14ac:dyDescent="0.25">
      <c r="A1" s="48" t="s">
        <v>105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/>
      <c r="O1"/>
    </row>
    <row r="2" spans="1:30" x14ac:dyDescent="0.25">
      <c r="I2"/>
      <c r="L2"/>
      <c r="O2"/>
    </row>
    <row r="3" spans="1:30" x14ac:dyDescent="0.25">
      <c r="A3" s="48" t="s">
        <v>102</v>
      </c>
      <c r="B3" s="48"/>
      <c r="C3" s="48"/>
      <c r="D3" s="48"/>
      <c r="E3" s="48"/>
      <c r="F3" s="49" t="s">
        <v>108</v>
      </c>
      <c r="G3" s="50"/>
      <c r="H3" s="50"/>
      <c r="I3" s="50"/>
      <c r="J3" s="50"/>
      <c r="K3" s="50"/>
      <c r="L3" s="50"/>
      <c r="M3" s="50"/>
      <c r="N3" s="51"/>
      <c r="O3"/>
    </row>
    <row r="4" spans="1:30" x14ac:dyDescent="0.25">
      <c r="A4" t="s">
        <v>99</v>
      </c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30" x14ac:dyDescent="0.25">
      <c r="A5" s="44" t="s">
        <v>104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O5"/>
    </row>
    <row r="6" spans="1:30" x14ac:dyDescent="0.25">
      <c r="A6" s="44" t="s">
        <v>30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O6"/>
    </row>
    <row r="7" spans="1:30" x14ac:dyDescent="0.25">
      <c r="B7" s="5"/>
      <c r="C7" s="5"/>
      <c r="D7" s="5"/>
      <c r="E7" s="5"/>
      <c r="F7" s="5"/>
      <c r="G7" s="46" t="s">
        <v>31</v>
      </c>
      <c r="H7" s="46"/>
      <c r="I7" s="46"/>
      <c r="J7" s="44"/>
      <c r="K7" s="44"/>
      <c r="L7" s="44"/>
      <c r="M7" s="44"/>
      <c r="O7"/>
      <c r="P7" s="45" t="s">
        <v>35</v>
      </c>
    </row>
    <row r="8" spans="1:30" x14ac:dyDescent="0.25">
      <c r="A8" s="17" t="s">
        <v>32</v>
      </c>
      <c r="B8" s="6"/>
      <c r="C8" s="6"/>
      <c r="D8" s="6"/>
      <c r="E8" s="6"/>
      <c r="F8" s="6"/>
      <c r="G8" s="6">
        <v>2017</v>
      </c>
      <c r="H8" s="6"/>
      <c r="I8" s="8"/>
      <c r="J8" s="47">
        <v>2018</v>
      </c>
      <c r="K8" s="47"/>
      <c r="L8" s="8"/>
      <c r="M8" s="47">
        <v>2019</v>
      </c>
      <c r="N8" s="47"/>
      <c r="P8" s="45"/>
      <c r="V8" s="35"/>
    </row>
    <row r="9" spans="1:30" x14ac:dyDescent="0.25">
      <c r="B9" s="5"/>
      <c r="C9" s="5"/>
      <c r="D9" s="5"/>
      <c r="E9" s="5"/>
      <c r="F9" s="5"/>
      <c r="G9" s="5" t="s">
        <v>33</v>
      </c>
      <c r="H9" s="5" t="s">
        <v>34</v>
      </c>
      <c r="I9" s="12"/>
      <c r="J9" s="5" t="s">
        <v>33</v>
      </c>
      <c r="K9" s="5" t="s">
        <v>34</v>
      </c>
      <c r="L9" s="12"/>
      <c r="M9" s="5" t="s">
        <v>33</v>
      </c>
      <c r="N9" s="5" t="s">
        <v>34</v>
      </c>
      <c r="P9" s="13"/>
      <c r="V9" s="35"/>
      <c r="Y9" s="35"/>
      <c r="AB9" s="35"/>
    </row>
    <row r="10" spans="1:30" x14ac:dyDescent="0.25">
      <c r="A10" t="s">
        <v>0</v>
      </c>
      <c r="I10"/>
      <c r="L10"/>
      <c r="O10"/>
    </row>
    <row r="11" spans="1:30" x14ac:dyDescent="0.25">
      <c r="B11" t="s">
        <v>1</v>
      </c>
      <c r="I11"/>
      <c r="L11"/>
      <c r="O11"/>
      <c r="V11" s="34"/>
      <c r="W11" s="36"/>
      <c r="Y11" s="34"/>
      <c r="Z11" s="36"/>
      <c r="AB11" s="34"/>
      <c r="AC11" s="36"/>
      <c r="AD11" s="33"/>
    </row>
    <row r="12" spans="1:30" x14ac:dyDescent="0.25">
      <c r="C12" t="s">
        <v>10</v>
      </c>
      <c r="G12" s="1">
        <v>1512</v>
      </c>
      <c r="H12" s="14">
        <f>G12/$G$22</f>
        <v>6.8092771898221119E-2</v>
      </c>
      <c r="I12" s="9"/>
      <c r="J12" s="1">
        <v>1176</v>
      </c>
      <c r="K12" s="32">
        <f>J12/$J$22</f>
        <v>3.5717539863325744E-2</v>
      </c>
      <c r="L12" s="9"/>
      <c r="M12" s="1">
        <v>1097</v>
      </c>
      <c r="N12" s="32">
        <f>M12/$M$22</f>
        <v>2.3005620333864607E-2</v>
      </c>
      <c r="O12" s="40"/>
      <c r="P12" s="26">
        <v>0.06</v>
      </c>
      <c r="V12" s="34"/>
      <c r="W12" s="36"/>
      <c r="Y12" s="34"/>
      <c r="Z12" s="36"/>
      <c r="AB12" s="34"/>
      <c r="AC12" s="36"/>
      <c r="AD12" s="33"/>
    </row>
    <row r="13" spans="1:30" x14ac:dyDescent="0.25">
      <c r="C13" t="s">
        <v>11</v>
      </c>
      <c r="G13" s="1">
        <v>6237</v>
      </c>
      <c r="H13" s="14">
        <f t="shared" ref="H13:H22" si="0">G13/$G$22</f>
        <v>0.28088268408016215</v>
      </c>
      <c r="I13" s="9"/>
      <c r="J13" s="1">
        <v>10271</v>
      </c>
      <c r="K13" s="32">
        <f t="shared" ref="K13:K38" si="1">J13/$J$22</f>
        <v>0.31195140470766897</v>
      </c>
      <c r="L13" s="9"/>
      <c r="M13" s="1">
        <v>15919</v>
      </c>
      <c r="N13" s="32">
        <f t="shared" ref="N13:N38" si="2">M13/$M$22</f>
        <v>0.33384363727875177</v>
      </c>
      <c r="O13" s="40"/>
      <c r="P13" s="26">
        <v>0.2</v>
      </c>
      <c r="R13" t="s">
        <v>5</v>
      </c>
      <c r="V13" s="34"/>
      <c r="W13" s="36"/>
      <c r="Y13" s="34"/>
      <c r="Z13" s="36"/>
      <c r="AB13" s="34"/>
      <c r="AC13" s="36"/>
      <c r="AD13" s="33"/>
    </row>
    <row r="14" spans="1:30" x14ac:dyDescent="0.25">
      <c r="C14" t="s">
        <v>12</v>
      </c>
      <c r="G14" s="1">
        <v>4536</v>
      </c>
      <c r="H14" s="14">
        <f t="shared" si="0"/>
        <v>0.20427831569466337</v>
      </c>
      <c r="I14" s="9"/>
      <c r="J14" s="1">
        <v>7838</v>
      </c>
      <c r="K14" s="32">
        <f t="shared" si="1"/>
        <v>0.23805618830675779</v>
      </c>
      <c r="L14" s="9"/>
      <c r="M14" s="1">
        <v>12570</v>
      </c>
      <c r="N14" s="32">
        <f t="shared" si="2"/>
        <v>0.26361043536616058</v>
      </c>
      <c r="O14" s="40"/>
      <c r="P14" s="26">
        <v>0.31</v>
      </c>
      <c r="V14" s="34"/>
      <c r="W14" s="36"/>
      <c r="Y14" s="34"/>
      <c r="Z14" s="36"/>
      <c r="AB14" s="34"/>
      <c r="AC14" s="36"/>
      <c r="AD14" s="33"/>
    </row>
    <row r="15" spans="1:30" x14ac:dyDescent="0.25">
      <c r="C15" t="s">
        <v>13</v>
      </c>
      <c r="G15" s="4">
        <v>3780</v>
      </c>
      <c r="H15" s="14">
        <f t="shared" si="0"/>
        <v>0.17023192974555279</v>
      </c>
      <c r="I15" s="10"/>
      <c r="J15" s="4">
        <v>5140</v>
      </c>
      <c r="K15" s="32">
        <f t="shared" si="1"/>
        <v>0.15611237661351557</v>
      </c>
      <c r="L15" s="10"/>
      <c r="M15" s="4">
        <v>6840</v>
      </c>
      <c r="N15" s="32">
        <f t="shared" si="2"/>
        <v>0.14344434191762437</v>
      </c>
      <c r="O15" s="40"/>
      <c r="P15" s="26">
        <v>0.05</v>
      </c>
      <c r="R15" t="s">
        <v>5</v>
      </c>
      <c r="V15" s="34"/>
      <c r="W15" s="36"/>
      <c r="Y15" s="34"/>
      <c r="Z15" s="36"/>
      <c r="AB15" s="34"/>
      <c r="AC15" s="36"/>
      <c r="AD15" s="33"/>
    </row>
    <row r="16" spans="1:30" x14ac:dyDescent="0.25">
      <c r="D16" t="s">
        <v>6</v>
      </c>
      <c r="G16" s="1">
        <f>SUM(G12:G15)</f>
        <v>16065</v>
      </c>
      <c r="H16" s="14">
        <f t="shared" si="0"/>
        <v>0.72348570141859947</v>
      </c>
      <c r="I16" s="9"/>
      <c r="J16" s="1">
        <f t="shared" ref="J16:M16" si="3">SUM(J12:J15)</f>
        <v>24425</v>
      </c>
      <c r="K16" s="32">
        <f t="shared" si="1"/>
        <v>0.74183750949126803</v>
      </c>
      <c r="L16" s="9"/>
      <c r="M16" s="1">
        <f t="shared" si="3"/>
        <v>36426</v>
      </c>
      <c r="N16" s="32">
        <f t="shared" si="2"/>
        <v>0.76390403489640135</v>
      </c>
      <c r="O16" s="40"/>
      <c r="P16" s="26">
        <v>0.62</v>
      </c>
      <c r="V16" s="34"/>
      <c r="W16" s="36"/>
      <c r="Y16" s="34"/>
      <c r="Z16" s="36"/>
      <c r="AB16" s="34"/>
      <c r="AC16" s="36"/>
      <c r="AD16" s="33"/>
    </row>
    <row r="17" spans="1:30" x14ac:dyDescent="0.25">
      <c r="A17" t="s">
        <v>7</v>
      </c>
      <c r="G17" s="1">
        <v>6300</v>
      </c>
      <c r="H17" s="14">
        <f t="shared" si="0"/>
        <v>0.28371988290925465</v>
      </c>
      <c r="I17" s="9"/>
      <c r="J17" s="1">
        <v>9080</v>
      </c>
      <c r="K17" s="32">
        <f t="shared" si="1"/>
        <v>0.27577828397873955</v>
      </c>
      <c r="L17" s="9"/>
      <c r="M17" s="1">
        <v>12918</v>
      </c>
      <c r="N17" s="32">
        <f t="shared" si="2"/>
        <v>0.27090848083214497</v>
      </c>
      <c r="O17" s="40"/>
      <c r="P17" s="26">
        <v>0.2505</v>
      </c>
      <c r="V17" s="34"/>
      <c r="W17" s="36"/>
      <c r="Y17" s="34"/>
      <c r="Z17" s="36"/>
      <c r="AB17" s="34"/>
      <c r="AC17" s="36"/>
      <c r="AD17" s="33"/>
    </row>
    <row r="18" spans="1:30" x14ac:dyDescent="0.25">
      <c r="A18" t="s">
        <v>8</v>
      </c>
      <c r="G18" s="4">
        <v>2050</v>
      </c>
      <c r="H18" s="14">
        <f t="shared" si="0"/>
        <v>9.2321549200630487E-2</v>
      </c>
      <c r="I18" s="10"/>
      <c r="J18" s="4">
        <v>2958</v>
      </c>
      <c r="K18" s="32">
        <f t="shared" si="1"/>
        <v>8.9840546697038726E-2</v>
      </c>
      <c r="L18" s="10"/>
      <c r="M18" s="4">
        <v>4250</v>
      </c>
      <c r="N18" s="32">
        <f t="shared" si="2"/>
        <v>8.9128428823085318E-2</v>
      </c>
      <c r="O18" s="40"/>
      <c r="P18" s="26">
        <v>9.1499999999999998E-2</v>
      </c>
      <c r="V18" s="34"/>
      <c r="W18" s="36"/>
      <c r="Y18" s="34"/>
      <c r="Z18" s="36"/>
      <c r="AB18" s="34"/>
      <c r="AC18" s="36"/>
      <c r="AD18" s="33"/>
    </row>
    <row r="19" spans="1:30" x14ac:dyDescent="0.25">
      <c r="A19" t="s">
        <v>9</v>
      </c>
      <c r="G19" s="1">
        <f>SUM(G17-G18)</f>
        <v>4250</v>
      </c>
      <c r="H19" s="14">
        <f t="shared" si="0"/>
        <v>0.19139833370862419</v>
      </c>
      <c r="I19" s="9"/>
      <c r="J19" s="1">
        <f t="shared" ref="J19:M19" si="4">SUM(J17-J18)</f>
        <v>6122</v>
      </c>
      <c r="K19" s="32">
        <f t="shared" si="1"/>
        <v>0.18593773728170085</v>
      </c>
      <c r="L19" s="9"/>
      <c r="M19" s="1">
        <f t="shared" si="4"/>
        <v>8668</v>
      </c>
      <c r="N19" s="32">
        <f t="shared" si="2"/>
        <v>0.18178005200905964</v>
      </c>
      <c r="O19" s="40"/>
      <c r="P19" s="26">
        <v>0.28000000000000003</v>
      </c>
      <c r="V19" s="34"/>
      <c r="W19" s="36"/>
      <c r="Y19" s="34"/>
      <c r="Z19" s="36"/>
      <c r="AB19" s="34"/>
      <c r="AC19" s="36"/>
      <c r="AD19" s="33"/>
    </row>
    <row r="20" spans="1:30" x14ac:dyDescent="0.25">
      <c r="A20" t="s">
        <v>14</v>
      </c>
      <c r="G20" s="1">
        <v>567</v>
      </c>
      <c r="H20" s="14">
        <f t="shared" si="0"/>
        <v>2.5534789461832921E-2</v>
      </c>
      <c r="I20" s="9"/>
      <c r="J20" s="1">
        <v>588</v>
      </c>
      <c r="K20" s="32">
        <f t="shared" si="1"/>
        <v>1.7858769931662872E-2</v>
      </c>
      <c r="L20" s="9"/>
      <c r="M20" s="1">
        <v>605</v>
      </c>
      <c r="N20" s="32">
        <f t="shared" si="2"/>
        <v>1.2687693985403909E-2</v>
      </c>
      <c r="O20" s="40"/>
      <c r="P20" s="26">
        <v>0.04</v>
      </c>
      <c r="V20" s="34"/>
      <c r="W20" s="36"/>
      <c r="Y20" s="34"/>
      <c r="Z20" s="36"/>
      <c r="AB20" s="34"/>
      <c r="AC20" s="36"/>
      <c r="AD20" s="33"/>
    </row>
    <row r="21" spans="1:30" x14ac:dyDescent="0.25">
      <c r="A21" t="s">
        <v>15</v>
      </c>
      <c r="G21" s="4">
        <v>1323</v>
      </c>
      <c r="H21" s="14">
        <f t="shared" si="0"/>
        <v>5.9581175410943481E-2</v>
      </c>
      <c r="I21" s="10"/>
      <c r="J21" s="4">
        <v>1790</v>
      </c>
      <c r="K21" s="32">
        <f t="shared" si="1"/>
        <v>5.4365983295368264E-2</v>
      </c>
      <c r="L21" s="10"/>
      <c r="M21" s="4">
        <v>1985</v>
      </c>
      <c r="N21" s="32">
        <f t="shared" si="2"/>
        <v>4.1628219109135139E-2</v>
      </c>
      <c r="O21" s="40"/>
      <c r="P21" s="26">
        <v>0.06</v>
      </c>
      <c r="R21" t="s">
        <v>5</v>
      </c>
      <c r="V21" s="34"/>
      <c r="W21" s="36"/>
      <c r="Y21" s="34"/>
      <c r="Z21" s="36"/>
      <c r="AB21" s="34"/>
      <c r="AC21" s="36"/>
      <c r="AD21" s="33"/>
    </row>
    <row r="22" spans="1:30" ht="15.75" thickBot="1" x14ac:dyDescent="0.3">
      <c r="C22" t="s">
        <v>16</v>
      </c>
      <c r="G22" s="3">
        <f>SUM(G16+G19+G21+G20)</f>
        <v>22205</v>
      </c>
      <c r="H22" s="14">
        <f t="shared" si="0"/>
        <v>1</v>
      </c>
      <c r="I22" s="11"/>
      <c r="J22" s="3">
        <f t="shared" ref="J22:M22" si="5">SUM(J16+J19+J21+J20)</f>
        <v>32925</v>
      </c>
      <c r="K22" s="32">
        <f t="shared" si="1"/>
        <v>1</v>
      </c>
      <c r="L22" s="11"/>
      <c r="M22" s="3">
        <f t="shared" si="5"/>
        <v>47684</v>
      </c>
      <c r="N22" s="32">
        <f t="shared" si="2"/>
        <v>1</v>
      </c>
      <c r="O22" s="40"/>
      <c r="P22" s="26">
        <v>1</v>
      </c>
      <c r="R22" t="s">
        <v>5</v>
      </c>
      <c r="W22" s="21"/>
      <c r="Z22" s="21"/>
      <c r="AC22" s="21"/>
    </row>
    <row r="23" spans="1:30" ht="15.75" thickTop="1" x14ac:dyDescent="0.25">
      <c r="A23" t="s">
        <v>2</v>
      </c>
      <c r="G23" s="1"/>
      <c r="H23" s="1"/>
      <c r="I23" s="1"/>
      <c r="J23" s="1"/>
      <c r="K23" s="32"/>
      <c r="L23" s="1"/>
      <c r="M23" s="1"/>
      <c r="N23" s="32"/>
      <c r="O23"/>
      <c r="P23" s="33" t="s">
        <v>5</v>
      </c>
      <c r="S23" t="s">
        <v>5</v>
      </c>
    </row>
    <row r="24" spans="1:30" x14ac:dyDescent="0.25">
      <c r="B24" t="s">
        <v>3</v>
      </c>
      <c r="G24" s="1"/>
      <c r="H24" s="1"/>
      <c r="I24" s="1"/>
      <c r="J24" s="1"/>
      <c r="K24" s="32"/>
      <c r="L24" s="1"/>
      <c r="M24" s="1"/>
      <c r="N24" s="32"/>
      <c r="O24"/>
      <c r="P24" s="33"/>
    </row>
    <row r="25" spans="1:30" x14ac:dyDescent="0.25">
      <c r="C25" t="s">
        <v>17</v>
      </c>
      <c r="G25" s="1">
        <v>1205</v>
      </c>
      <c r="H25" s="32">
        <f>G25/$G$22</f>
        <v>5.4267056969151094E-2</v>
      </c>
      <c r="I25" s="9"/>
      <c r="J25" s="1">
        <v>3243</v>
      </c>
      <c r="K25" s="32">
        <f t="shared" si="1"/>
        <v>9.8496583143507968E-2</v>
      </c>
      <c r="L25" s="9"/>
      <c r="M25" s="1">
        <v>6323</v>
      </c>
      <c r="N25" s="32">
        <f t="shared" si="2"/>
        <v>0.13260213069373375</v>
      </c>
      <c r="P25" s="26">
        <v>0.08</v>
      </c>
      <c r="V25" s="34"/>
      <c r="W25" s="36"/>
      <c r="Y25" s="34"/>
      <c r="Z25" s="36"/>
      <c r="AB25" s="34"/>
      <c r="AC25" s="36"/>
      <c r="AD25" s="33"/>
    </row>
    <row r="26" spans="1:30" x14ac:dyDescent="0.25">
      <c r="C26" t="s">
        <v>18</v>
      </c>
      <c r="G26" s="1">
        <v>1008</v>
      </c>
      <c r="H26" s="32">
        <f t="shared" ref="H26:H38" si="6">G26/$G$22</f>
        <v>4.5395181265480748E-2</v>
      </c>
      <c r="I26" s="9"/>
      <c r="J26" s="1">
        <v>1460</v>
      </c>
      <c r="K26" s="32">
        <f t="shared" si="1"/>
        <v>4.4343204252088077E-2</v>
      </c>
      <c r="L26" s="9"/>
      <c r="M26" s="1">
        <v>2246</v>
      </c>
      <c r="N26" s="32">
        <f t="shared" si="2"/>
        <v>4.7101753208623434E-2</v>
      </c>
      <c r="P26" s="26">
        <v>0.05</v>
      </c>
      <c r="V26" s="34"/>
      <c r="W26" s="36"/>
      <c r="Y26" s="34"/>
      <c r="Z26" s="36"/>
      <c r="AB26" s="34"/>
      <c r="AC26" s="36"/>
      <c r="AD26" s="33"/>
    </row>
    <row r="27" spans="1:30" x14ac:dyDescent="0.25">
      <c r="C27" t="s">
        <v>19</v>
      </c>
      <c r="G27" s="1">
        <v>3570</v>
      </c>
      <c r="H27" s="32">
        <f t="shared" si="6"/>
        <v>0.16077460031524432</v>
      </c>
      <c r="I27" s="9"/>
      <c r="J27" s="1">
        <v>5958</v>
      </c>
      <c r="K27" s="32">
        <f t="shared" si="1"/>
        <v>0.18095671981776765</v>
      </c>
      <c r="L27" s="9"/>
      <c r="M27" s="1">
        <v>9955</v>
      </c>
      <c r="N27" s="32">
        <f t="shared" si="2"/>
        <v>0.2087702373961916</v>
      </c>
      <c r="P27" s="26">
        <v>0.16</v>
      </c>
      <c r="V27" s="34"/>
      <c r="W27" s="36"/>
      <c r="Y27" s="34"/>
      <c r="Z27" s="36"/>
      <c r="AB27" s="34"/>
      <c r="AC27" s="36"/>
      <c r="AD27" s="33"/>
    </row>
    <row r="28" spans="1:30" x14ac:dyDescent="0.25">
      <c r="C28" t="s">
        <v>20</v>
      </c>
      <c r="G28" s="1">
        <v>84</v>
      </c>
      <c r="H28" s="32">
        <f t="shared" si="6"/>
        <v>3.7829317721233958E-3</v>
      </c>
      <c r="I28" s="9"/>
      <c r="J28" s="1">
        <v>336</v>
      </c>
      <c r="K28" s="32">
        <f t="shared" si="1"/>
        <v>1.0205011389521641E-2</v>
      </c>
      <c r="L28" s="9"/>
      <c r="M28" s="1">
        <v>336</v>
      </c>
      <c r="N28" s="32">
        <f t="shared" si="2"/>
        <v>7.046388725778039E-3</v>
      </c>
      <c r="P28" s="26">
        <v>0</v>
      </c>
      <c r="V28" s="34"/>
      <c r="W28" s="36"/>
      <c r="Y28" s="34"/>
      <c r="Z28" s="36"/>
      <c r="AB28" s="34"/>
      <c r="AC28" s="36"/>
      <c r="AD28" s="33"/>
    </row>
    <row r="29" spans="1:30" x14ac:dyDescent="0.25">
      <c r="C29" t="s">
        <v>103</v>
      </c>
      <c r="G29" s="4">
        <v>1995</v>
      </c>
      <c r="H29" s="32">
        <f t="shared" si="6"/>
        <v>8.9844629587930644E-2</v>
      </c>
      <c r="I29" s="10"/>
      <c r="J29" s="4">
        <v>3360</v>
      </c>
      <c r="K29" s="32">
        <f t="shared" si="1"/>
        <v>0.1020501138952164</v>
      </c>
      <c r="L29" s="10"/>
      <c r="M29" s="4">
        <v>5016</v>
      </c>
      <c r="N29" s="32">
        <f t="shared" si="2"/>
        <v>0.10519251740625786</v>
      </c>
      <c r="O29" s="7" t="s">
        <v>5</v>
      </c>
      <c r="P29" s="33">
        <v>0.08</v>
      </c>
      <c r="V29" s="34"/>
      <c r="W29" s="36"/>
      <c r="Y29" s="34"/>
      <c r="Z29" s="36"/>
      <c r="AB29" s="34"/>
      <c r="AC29" s="36"/>
      <c r="AD29" s="33"/>
    </row>
    <row r="30" spans="1:30" x14ac:dyDescent="0.25">
      <c r="D30" t="s">
        <v>21</v>
      </c>
      <c r="G30" s="1">
        <f>SUM(G25:G29)</f>
        <v>7862</v>
      </c>
      <c r="H30" s="32">
        <f t="shared" si="6"/>
        <v>0.35406439990993022</v>
      </c>
      <c r="I30" s="9"/>
      <c r="J30" s="1">
        <f t="shared" ref="J30:M30" si="7">SUM(J25:J29)</f>
        <v>14357</v>
      </c>
      <c r="K30" s="32">
        <f t="shared" si="1"/>
        <v>0.43605163249810175</v>
      </c>
      <c r="L30" s="9"/>
      <c r="M30" s="1">
        <f t="shared" si="7"/>
        <v>23876</v>
      </c>
      <c r="N30" s="32">
        <f t="shared" si="2"/>
        <v>0.50071302743058466</v>
      </c>
      <c r="P30" s="26">
        <v>0.36</v>
      </c>
      <c r="R30" t="s">
        <v>5</v>
      </c>
      <c r="V30" s="34"/>
      <c r="W30" s="36"/>
      <c r="Y30" s="34"/>
      <c r="Z30" s="36"/>
      <c r="AB30" s="34"/>
      <c r="AC30" s="36"/>
      <c r="AD30" s="33"/>
    </row>
    <row r="31" spans="1:30" x14ac:dyDescent="0.25">
      <c r="B31" t="s">
        <v>29</v>
      </c>
      <c r="G31" s="4">
        <v>2940</v>
      </c>
      <c r="H31" s="32">
        <f t="shared" si="6"/>
        <v>0.13240261202431886</v>
      </c>
      <c r="I31" s="10"/>
      <c r="J31" s="4">
        <v>6100</v>
      </c>
      <c r="K31" s="32">
        <f t="shared" si="1"/>
        <v>0.18526955201214881</v>
      </c>
      <c r="L31" s="10"/>
      <c r="M31" s="4">
        <v>9350</v>
      </c>
      <c r="N31" s="32">
        <f t="shared" si="2"/>
        <v>0.19608254341078768</v>
      </c>
      <c r="P31" s="26">
        <v>0.13</v>
      </c>
      <c r="V31" s="34"/>
      <c r="W31" s="36"/>
      <c r="Y31" s="34"/>
      <c r="Z31" s="36"/>
      <c r="AB31" s="34"/>
      <c r="AC31" s="36"/>
      <c r="AD31" s="33"/>
    </row>
    <row r="32" spans="1:30" x14ac:dyDescent="0.25">
      <c r="D32" t="s">
        <v>22</v>
      </c>
      <c r="G32" s="1">
        <f>SUM(G30+G31)</f>
        <v>10802</v>
      </c>
      <c r="H32" s="32">
        <f t="shared" si="6"/>
        <v>0.48646701193424902</v>
      </c>
      <c r="I32" s="9"/>
      <c r="J32" s="1">
        <f t="shared" ref="J32:M32" si="8">SUM(J30+J31)</f>
        <v>20457</v>
      </c>
      <c r="K32" s="32">
        <f t="shared" si="1"/>
        <v>0.62132118451025053</v>
      </c>
      <c r="L32" s="9"/>
      <c r="M32" s="1">
        <f t="shared" si="8"/>
        <v>33226</v>
      </c>
      <c r="N32" s="32">
        <f t="shared" si="2"/>
        <v>0.69679557084137234</v>
      </c>
      <c r="P32" s="26">
        <v>0.61</v>
      </c>
      <c r="V32" s="34"/>
      <c r="W32" s="36"/>
      <c r="Y32" s="34"/>
      <c r="Z32" s="36"/>
      <c r="AB32" s="34"/>
      <c r="AC32" s="36"/>
      <c r="AD32" s="33"/>
    </row>
    <row r="33" spans="1:30" x14ac:dyDescent="0.25">
      <c r="B33" t="s">
        <v>4</v>
      </c>
      <c r="G33" s="1"/>
      <c r="H33" s="32"/>
      <c r="I33" s="9"/>
      <c r="J33" s="1"/>
      <c r="K33" s="32"/>
      <c r="L33" s="9"/>
      <c r="M33" s="1"/>
      <c r="N33" s="32"/>
      <c r="P33" s="26"/>
      <c r="V33" s="34"/>
      <c r="W33" s="36"/>
      <c r="Y33" s="34"/>
      <c r="Z33" s="36"/>
      <c r="AB33" s="34"/>
      <c r="AC33" s="36"/>
      <c r="AD33" s="33"/>
    </row>
    <row r="34" spans="1:30" x14ac:dyDescent="0.25">
      <c r="C34" t="s">
        <v>23</v>
      </c>
      <c r="G34" s="1">
        <v>3360</v>
      </c>
      <c r="H34" s="32">
        <f t="shared" si="6"/>
        <v>0.15131727088493582</v>
      </c>
      <c r="I34" s="9"/>
      <c r="J34" s="1">
        <v>3360</v>
      </c>
      <c r="K34" s="32">
        <f t="shared" si="1"/>
        <v>0.1020501138952164</v>
      </c>
      <c r="L34" s="9"/>
      <c r="M34" s="1">
        <v>3360</v>
      </c>
      <c r="N34" s="32">
        <f t="shared" si="2"/>
        <v>7.0463887257780383E-2</v>
      </c>
      <c r="P34" s="26"/>
      <c r="V34" s="34"/>
      <c r="W34" s="36"/>
      <c r="Y34" s="34"/>
      <c r="Z34" s="36"/>
      <c r="AB34" s="34"/>
      <c r="AC34" s="36"/>
      <c r="AD34" s="33"/>
    </row>
    <row r="35" spans="1:30" x14ac:dyDescent="0.25">
      <c r="C35" t="s">
        <v>24</v>
      </c>
      <c r="G35" s="1">
        <v>2100</v>
      </c>
      <c r="H35" s="32">
        <f t="shared" si="6"/>
        <v>9.4573294303084893E-2</v>
      </c>
      <c r="I35" s="9"/>
      <c r="J35" s="1">
        <v>2100</v>
      </c>
      <c r="K35" s="32">
        <f t="shared" si="1"/>
        <v>6.3781321184510256E-2</v>
      </c>
      <c r="L35" s="9"/>
      <c r="M35" s="1">
        <v>2100</v>
      </c>
      <c r="N35" s="32">
        <f t="shared" si="2"/>
        <v>4.4039929536112743E-2</v>
      </c>
      <c r="P35" s="26"/>
      <c r="V35" s="34"/>
      <c r="W35" s="36"/>
      <c r="Y35" s="34"/>
      <c r="Z35" s="36"/>
      <c r="AB35" s="34"/>
      <c r="AC35" s="36"/>
      <c r="AD35" s="33"/>
    </row>
    <row r="36" spans="1:30" x14ac:dyDescent="0.25">
      <c r="C36" t="s">
        <v>25</v>
      </c>
      <c r="G36" s="4">
        <v>5943</v>
      </c>
      <c r="H36" s="32">
        <f t="shared" si="6"/>
        <v>0.26764242287773027</v>
      </c>
      <c r="I36" s="10"/>
      <c r="J36" s="4">
        <v>7008</v>
      </c>
      <c r="K36" s="32">
        <f t="shared" si="1"/>
        <v>0.21284738041002277</v>
      </c>
      <c r="L36" s="10"/>
      <c r="M36" s="4">
        <v>8998</v>
      </c>
      <c r="N36" s="32">
        <f t="shared" si="2"/>
        <v>0.18870061236473451</v>
      </c>
      <c r="P36" s="26"/>
      <c r="Q36" s="1"/>
      <c r="R36" s="1"/>
      <c r="S36" s="1"/>
      <c r="V36" s="34"/>
      <c r="W36" s="36"/>
      <c r="Y36" s="34"/>
      <c r="Z36" s="36"/>
      <c r="AB36" s="34"/>
      <c r="AC36" s="36"/>
      <c r="AD36" s="33"/>
    </row>
    <row r="37" spans="1:30" x14ac:dyDescent="0.25">
      <c r="D37" t="s">
        <v>26</v>
      </c>
      <c r="G37" s="1">
        <f>SUM(G34:G36)</f>
        <v>11403</v>
      </c>
      <c r="H37" s="32">
        <f t="shared" si="6"/>
        <v>0.51353298806575098</v>
      </c>
      <c r="I37" s="9"/>
      <c r="J37" s="1">
        <f t="shared" ref="J37:M37" si="9">SUM(J34:J36)</f>
        <v>12468</v>
      </c>
      <c r="K37" s="32">
        <f t="shared" si="1"/>
        <v>0.37867881548974941</v>
      </c>
      <c r="L37" s="9"/>
      <c r="M37" s="1">
        <f t="shared" si="9"/>
        <v>14458</v>
      </c>
      <c r="N37" s="32">
        <f t="shared" si="2"/>
        <v>0.30320442915862761</v>
      </c>
      <c r="P37" s="26">
        <v>0.39</v>
      </c>
      <c r="Q37" s="1"/>
      <c r="V37" s="34"/>
      <c r="W37" s="36"/>
      <c r="Y37" s="34"/>
      <c r="Z37" s="36"/>
      <c r="AB37" s="34"/>
      <c r="AC37" s="36"/>
      <c r="AD37" s="33"/>
    </row>
    <row r="38" spans="1:30" ht="15.75" thickBot="1" x14ac:dyDescent="0.3">
      <c r="E38" t="s">
        <v>27</v>
      </c>
      <c r="G38" s="3">
        <f>SUM(G32+G37)</f>
        <v>22205</v>
      </c>
      <c r="H38" s="32">
        <f t="shared" si="6"/>
        <v>1</v>
      </c>
      <c r="I38" s="11"/>
      <c r="J38" s="3">
        <f t="shared" ref="J38:M38" si="10">SUM(J32+J37)</f>
        <v>32925</v>
      </c>
      <c r="K38" s="32">
        <f t="shared" si="1"/>
        <v>1</v>
      </c>
      <c r="L38" s="11"/>
      <c r="M38" s="3">
        <f t="shared" si="10"/>
        <v>47684</v>
      </c>
      <c r="N38" s="32">
        <f t="shared" si="2"/>
        <v>1</v>
      </c>
      <c r="P38" s="26">
        <v>1</v>
      </c>
      <c r="V38" s="34"/>
      <c r="W38" s="36"/>
      <c r="Y38" s="34"/>
      <c r="Z38" s="36"/>
      <c r="AB38" s="34"/>
      <c r="AC38" s="36"/>
      <c r="AD38" s="33"/>
    </row>
    <row r="39" spans="1:30" ht="15.75" thickTop="1" x14ac:dyDescent="0.25">
      <c r="I39"/>
      <c r="L39"/>
      <c r="O39"/>
      <c r="P39" s="26"/>
      <c r="V39" s="34"/>
      <c r="W39" s="36"/>
      <c r="Y39" s="34"/>
      <c r="Z39" s="36"/>
      <c r="AB39" s="34"/>
      <c r="AC39" s="36"/>
      <c r="AD39" s="33"/>
    </row>
    <row r="40" spans="1:30" x14ac:dyDescent="0.25">
      <c r="I40"/>
      <c r="L40"/>
      <c r="O40"/>
      <c r="U40" s="20"/>
      <c r="V40" s="20"/>
      <c r="W40" s="21"/>
      <c r="Z40" s="21"/>
      <c r="AC40" s="21"/>
    </row>
    <row r="41" spans="1:30" x14ac:dyDescent="0.25">
      <c r="B41" s="5"/>
      <c r="C41" s="5"/>
      <c r="D41" s="5"/>
      <c r="E41" s="5"/>
      <c r="F41" s="5"/>
      <c r="G41" s="46"/>
      <c r="H41" s="46"/>
      <c r="I41" s="46"/>
      <c r="J41" s="44"/>
      <c r="K41" s="44"/>
      <c r="L41" s="44"/>
      <c r="M41" s="44"/>
      <c r="O41"/>
      <c r="P41" s="45" t="s">
        <v>35</v>
      </c>
      <c r="U41" s="20"/>
      <c r="V41" s="20"/>
      <c r="W41" s="37"/>
    </row>
    <row r="42" spans="1:30" x14ac:dyDescent="0.25">
      <c r="A42" s="17" t="s">
        <v>36</v>
      </c>
      <c r="B42" s="6"/>
      <c r="C42" s="6"/>
      <c r="D42" s="6"/>
      <c r="E42" s="6"/>
      <c r="F42" s="6"/>
      <c r="G42" s="43">
        <v>2017</v>
      </c>
      <c r="H42" s="43"/>
      <c r="I42" s="8"/>
      <c r="J42" s="47">
        <v>2018</v>
      </c>
      <c r="K42" s="47"/>
      <c r="L42" s="8"/>
      <c r="M42" s="47">
        <v>2019</v>
      </c>
      <c r="N42" s="47"/>
      <c r="P42" s="45"/>
      <c r="U42" s="20"/>
      <c r="V42" s="20"/>
      <c r="W42" s="37"/>
    </row>
    <row r="43" spans="1:30" x14ac:dyDescent="0.25">
      <c r="G43" s="5" t="s">
        <v>33</v>
      </c>
      <c r="H43" s="5" t="s">
        <v>37</v>
      </c>
      <c r="J43" s="5" t="s">
        <v>33</v>
      </c>
      <c r="K43" s="5" t="s">
        <v>37</v>
      </c>
      <c r="M43" s="5" t="s">
        <v>33</v>
      </c>
      <c r="N43" s="5" t="s">
        <v>37</v>
      </c>
      <c r="P43" s="13"/>
      <c r="U43" s="20"/>
      <c r="V43" s="20"/>
      <c r="W43" s="37"/>
    </row>
    <row r="44" spans="1:30" x14ac:dyDescent="0.25">
      <c r="A44" t="s">
        <v>88</v>
      </c>
      <c r="G44" s="23">
        <v>50400</v>
      </c>
      <c r="H44" s="26">
        <f>G44/$G$44</f>
        <v>1</v>
      </c>
      <c r="I44" s="29"/>
      <c r="J44" s="23">
        <v>65100</v>
      </c>
      <c r="K44" s="26">
        <f>J44/$J$44</f>
        <v>1</v>
      </c>
      <c r="L44" s="29"/>
      <c r="M44" s="23">
        <v>81312</v>
      </c>
      <c r="N44" s="26">
        <f>M44/$M$44</f>
        <v>1</v>
      </c>
      <c r="P44" s="32">
        <v>1</v>
      </c>
      <c r="U44" s="20"/>
      <c r="V44" s="38"/>
      <c r="W44" s="32"/>
      <c r="Y44" s="34"/>
      <c r="Z44" s="36"/>
      <c r="AA44" s="39"/>
      <c r="AB44" s="34"/>
      <c r="AC44" s="36"/>
      <c r="AD44" s="36"/>
    </row>
    <row r="45" spans="1:30" x14ac:dyDescent="0.25">
      <c r="A45" t="s">
        <v>38</v>
      </c>
      <c r="G45" s="30">
        <v>35431</v>
      </c>
      <c r="H45" s="26">
        <f t="shared" ref="H45:H60" si="11">G45/$G$44</f>
        <v>0.70299603174603176</v>
      </c>
      <c r="I45" s="29"/>
      <c r="J45" s="30">
        <v>45872</v>
      </c>
      <c r="K45" s="26">
        <f t="shared" ref="K45:K60" si="12">J45/$J$44</f>
        <v>0.70463901689708142</v>
      </c>
      <c r="L45" s="29"/>
      <c r="M45" s="30">
        <v>57098</v>
      </c>
      <c r="N45" s="26">
        <f t="shared" ref="N45:N60" si="13">M45/$M$44</f>
        <v>0.70220877607241239</v>
      </c>
      <c r="P45" s="32">
        <v>0.71499999999999997</v>
      </c>
      <c r="U45" s="20"/>
      <c r="V45" s="38"/>
      <c r="W45" s="32"/>
      <c r="Y45" s="34"/>
      <c r="Z45" s="36"/>
      <c r="AA45" s="39"/>
      <c r="AB45" s="34"/>
      <c r="AC45" s="36"/>
      <c r="AD45" s="36"/>
    </row>
    <row r="46" spans="1:30" x14ac:dyDescent="0.25">
      <c r="A46" t="s">
        <v>39</v>
      </c>
      <c r="G46" s="23">
        <f>SUM(G44-G45)</f>
        <v>14969</v>
      </c>
      <c r="H46" s="26">
        <f t="shared" si="11"/>
        <v>0.29700396825396824</v>
      </c>
      <c r="I46" s="29"/>
      <c r="J46" s="23">
        <f>SUM(J44-J45)</f>
        <v>19228</v>
      </c>
      <c r="K46" s="26">
        <f t="shared" si="12"/>
        <v>0.29536098310291858</v>
      </c>
      <c r="L46" s="29"/>
      <c r="M46" s="23">
        <f>SUM(M44-M45)</f>
        <v>24214</v>
      </c>
      <c r="N46" s="26">
        <f t="shared" si="13"/>
        <v>0.29779122392758756</v>
      </c>
      <c r="P46" s="32">
        <v>0.28499999999999998</v>
      </c>
      <c r="U46" s="20"/>
      <c r="V46" s="38"/>
      <c r="W46" s="32"/>
      <c r="Y46" s="34"/>
      <c r="Z46" s="36"/>
      <c r="AB46" s="34"/>
      <c r="AC46" s="36"/>
      <c r="AD46" s="36"/>
    </row>
    <row r="47" spans="1:30" x14ac:dyDescent="0.25">
      <c r="A47" t="s">
        <v>40</v>
      </c>
      <c r="G47" s="23"/>
      <c r="H47" s="26"/>
      <c r="I47" s="29"/>
      <c r="J47" s="23"/>
      <c r="K47" s="26"/>
      <c r="L47" s="29"/>
      <c r="M47" s="23"/>
      <c r="N47" s="26"/>
      <c r="P47" s="32"/>
      <c r="U47" s="20"/>
      <c r="V47" s="38"/>
      <c r="W47" s="32"/>
      <c r="Y47" s="34"/>
      <c r="Z47" s="36"/>
      <c r="AB47" s="34"/>
      <c r="AC47" s="36"/>
      <c r="AD47" s="36"/>
    </row>
    <row r="48" spans="1:30" x14ac:dyDescent="0.25">
      <c r="B48" t="s">
        <v>41</v>
      </c>
      <c r="G48" s="23">
        <v>12331</v>
      </c>
      <c r="H48" s="26">
        <f t="shared" si="11"/>
        <v>0.24466269841269842</v>
      </c>
      <c r="I48" s="29"/>
      <c r="J48" s="23">
        <v>15099</v>
      </c>
      <c r="K48" s="26">
        <f t="shared" si="12"/>
        <v>0.23193548387096774</v>
      </c>
      <c r="L48" s="29"/>
      <c r="M48" s="23">
        <v>17296</v>
      </c>
      <c r="N48" s="26">
        <f t="shared" si="13"/>
        <v>0.21271153089334907</v>
      </c>
      <c r="P48" s="32">
        <v>0.19589999999999999</v>
      </c>
      <c r="U48" s="20"/>
      <c r="V48" s="38"/>
      <c r="W48" s="32"/>
      <c r="Y48" s="34"/>
      <c r="Z48" s="36"/>
      <c r="AA48" s="39"/>
      <c r="AB48" s="34"/>
      <c r="AC48" s="36"/>
      <c r="AD48" s="36"/>
    </row>
    <row r="49" spans="1:30" x14ac:dyDescent="0.25">
      <c r="B49" t="s">
        <v>42</v>
      </c>
      <c r="G49" s="23">
        <v>630</v>
      </c>
      <c r="H49" s="26">
        <f t="shared" si="11"/>
        <v>1.2500000000000001E-2</v>
      </c>
      <c r="I49" s="29"/>
      <c r="J49" s="23">
        <v>908</v>
      </c>
      <c r="K49" s="26">
        <f t="shared" si="12"/>
        <v>1.3947772657450078E-2</v>
      </c>
      <c r="L49" s="29"/>
      <c r="M49" s="23">
        <v>1292</v>
      </c>
      <c r="N49" s="26">
        <f t="shared" si="13"/>
        <v>1.5889413616686342E-2</v>
      </c>
      <c r="P49" s="32">
        <v>3.4299999999999997E-2</v>
      </c>
      <c r="S49" t="s">
        <v>5</v>
      </c>
      <c r="U49" s="20"/>
      <c r="V49" s="38"/>
      <c r="W49" s="32"/>
      <c r="Y49" s="34"/>
      <c r="Z49" s="36"/>
      <c r="AA49" s="39"/>
      <c r="AB49" s="34"/>
      <c r="AC49" s="36"/>
      <c r="AD49" s="36"/>
    </row>
    <row r="50" spans="1:30" x14ac:dyDescent="0.25">
      <c r="C50" t="s">
        <v>43</v>
      </c>
      <c r="G50" s="31">
        <f>SUM(G48:G49)</f>
        <v>12961</v>
      </c>
      <c r="H50" s="26">
        <f t="shared" si="11"/>
        <v>0.2571626984126984</v>
      </c>
      <c r="I50" s="29"/>
      <c r="J50" s="31">
        <f>SUM(J48:J49)</f>
        <v>16007</v>
      </c>
      <c r="K50" s="26">
        <f t="shared" si="12"/>
        <v>0.24588325652841783</v>
      </c>
      <c r="L50" s="29"/>
      <c r="M50" s="31">
        <f>SUM(M48:M49)</f>
        <v>18588</v>
      </c>
      <c r="N50" s="26">
        <f t="shared" si="13"/>
        <v>0.22860094451003543</v>
      </c>
      <c r="P50" s="32">
        <f>SUM(P48:P49)</f>
        <v>0.23019999999999999</v>
      </c>
      <c r="Q50" s="14"/>
      <c r="U50" s="20"/>
      <c r="V50" s="38"/>
      <c r="W50" s="36"/>
      <c r="Y50" s="34"/>
      <c r="Z50" s="36"/>
      <c r="AB50" s="34"/>
      <c r="AC50" s="36"/>
      <c r="AD50" s="36"/>
    </row>
    <row r="51" spans="1:30" x14ac:dyDescent="0.25">
      <c r="A51" t="s">
        <v>46</v>
      </c>
      <c r="G51" s="23">
        <v>2008</v>
      </c>
      <c r="H51" s="26">
        <f t="shared" si="11"/>
        <v>3.9841269841269844E-2</v>
      </c>
      <c r="I51" s="29"/>
      <c r="J51" s="23">
        <v>3221</v>
      </c>
      <c r="K51" s="26">
        <f t="shared" si="12"/>
        <v>4.9477726574500766E-2</v>
      </c>
      <c r="L51" s="29"/>
      <c r="M51" s="23">
        <v>5626</v>
      </c>
      <c r="N51" s="26">
        <f t="shared" si="13"/>
        <v>6.9190279417552139E-2</v>
      </c>
      <c r="P51" s="32">
        <f>SUM(P46-P50)</f>
        <v>5.4799999999999988E-2</v>
      </c>
      <c r="Q51" s="19"/>
      <c r="U51" s="20"/>
      <c r="V51" s="38"/>
      <c r="W51" s="36"/>
      <c r="Y51" s="34"/>
      <c r="Z51" s="36"/>
      <c r="AB51" s="34"/>
      <c r="AC51" s="36"/>
      <c r="AD51" s="36"/>
    </row>
    <row r="52" spans="1:30" x14ac:dyDescent="0.25">
      <c r="A52" t="s">
        <v>44</v>
      </c>
      <c r="G52" s="30">
        <v>335</v>
      </c>
      <c r="H52" s="26">
        <f t="shared" si="11"/>
        <v>6.6468253968253966E-3</v>
      </c>
      <c r="I52" s="29"/>
      <c r="J52" s="30">
        <v>756</v>
      </c>
      <c r="K52" s="26">
        <f t="shared" si="12"/>
        <v>1.1612903225806452E-2</v>
      </c>
      <c r="L52" s="29"/>
      <c r="M52" s="30">
        <v>1343</v>
      </c>
      <c r="N52" s="26">
        <f t="shared" si="13"/>
        <v>1.6516627312081856E-2</v>
      </c>
      <c r="P52" s="32">
        <v>1.0999999999999999E-2</v>
      </c>
      <c r="U52" s="20"/>
      <c r="V52" s="38"/>
      <c r="W52" s="36"/>
      <c r="Y52" s="34"/>
      <c r="Z52" s="36"/>
      <c r="AA52" s="39"/>
      <c r="AB52" s="34"/>
      <c r="AC52" s="36"/>
      <c r="AD52" s="36"/>
    </row>
    <row r="53" spans="1:30" x14ac:dyDescent="0.25">
      <c r="A53" t="s">
        <v>45</v>
      </c>
      <c r="G53" s="23">
        <f>SUM(G51-G52)</f>
        <v>1673</v>
      </c>
      <c r="H53" s="26">
        <f t="shared" si="11"/>
        <v>3.3194444444444443E-2</v>
      </c>
      <c r="I53" s="29"/>
      <c r="J53" s="23">
        <f>SUM(J51-J52)</f>
        <v>2465</v>
      </c>
      <c r="K53" s="26">
        <f t="shared" si="12"/>
        <v>3.7864823348694315E-2</v>
      </c>
      <c r="L53" s="29"/>
      <c r="M53" s="23">
        <f>SUM(M51-M52)</f>
        <v>4283</v>
      </c>
      <c r="N53" s="26">
        <f t="shared" si="13"/>
        <v>5.2673652105470287E-2</v>
      </c>
      <c r="P53" s="32">
        <v>4.3999999999999997E-2</v>
      </c>
      <c r="Q53" s="19"/>
      <c r="U53" s="20"/>
      <c r="V53" s="38"/>
      <c r="W53" s="36"/>
      <c r="Y53" s="34"/>
      <c r="Z53" s="36"/>
      <c r="AB53" s="34"/>
      <c r="AC53" s="36"/>
      <c r="AD53" s="36"/>
    </row>
    <row r="54" spans="1:30" x14ac:dyDescent="0.25">
      <c r="A54" t="s">
        <v>47</v>
      </c>
      <c r="G54" s="23">
        <v>569</v>
      </c>
      <c r="H54" s="26">
        <f t="shared" si="11"/>
        <v>1.1289682539682541E-2</v>
      </c>
      <c r="I54" s="29"/>
      <c r="J54" s="23">
        <v>838</v>
      </c>
      <c r="K54" s="26">
        <f t="shared" si="12"/>
        <v>1.2872503840245776E-2</v>
      </c>
      <c r="L54" s="29"/>
      <c r="M54" s="23">
        <v>1456</v>
      </c>
      <c r="N54" s="26">
        <f t="shared" si="13"/>
        <v>1.790633608815427E-2</v>
      </c>
      <c r="P54" s="32">
        <v>1.7999999999999999E-2</v>
      </c>
      <c r="V54" s="34"/>
      <c r="W54" s="36"/>
      <c r="Y54" s="34"/>
      <c r="Z54" s="36"/>
      <c r="AA54" s="39"/>
      <c r="AB54" s="34"/>
      <c r="AC54" s="36"/>
      <c r="AD54" s="22"/>
    </row>
    <row r="55" spans="1:30" ht="15.75" thickBot="1" x14ac:dyDescent="0.3">
      <c r="A55" t="s">
        <v>48</v>
      </c>
      <c r="G55" s="24">
        <f>SUM(G53-G54)</f>
        <v>1104</v>
      </c>
      <c r="H55" s="26">
        <f t="shared" si="11"/>
        <v>2.1904761904761906E-2</v>
      </c>
      <c r="I55" s="29"/>
      <c r="J55" s="24">
        <f>SUM(J53-J54)</f>
        <v>1627</v>
      </c>
      <c r="K55" s="26">
        <f t="shared" si="12"/>
        <v>2.4992319508448539E-2</v>
      </c>
      <c r="L55" s="29"/>
      <c r="M55" s="24">
        <f>SUM(M53-M54)</f>
        <v>2827</v>
      </c>
      <c r="N55" s="26">
        <f t="shared" si="13"/>
        <v>3.4767316017316016E-2</v>
      </c>
      <c r="P55" s="32">
        <v>6.8500000000000005E-2</v>
      </c>
      <c r="V55" s="34"/>
      <c r="W55" s="36"/>
      <c r="Y55" s="34"/>
      <c r="Z55" s="36"/>
      <c r="AB55" s="34"/>
      <c r="AC55" s="36"/>
      <c r="AD55" s="22"/>
    </row>
    <row r="56" spans="1:30" ht="15.75" thickTop="1" x14ac:dyDescent="0.25">
      <c r="G56" s="23"/>
      <c r="H56" s="26"/>
      <c r="I56" s="29"/>
      <c r="J56" s="23"/>
      <c r="K56" s="26"/>
      <c r="L56" s="29"/>
      <c r="M56" s="23"/>
      <c r="N56" s="26"/>
      <c r="W56" s="21"/>
      <c r="Z56" s="21"/>
      <c r="AC56" s="21"/>
    </row>
    <row r="57" spans="1:30" x14ac:dyDescent="0.25">
      <c r="A57" t="s">
        <v>50</v>
      </c>
      <c r="G57" s="23">
        <v>314</v>
      </c>
      <c r="H57" s="26">
        <f t="shared" si="11"/>
        <v>6.2301587301587299E-3</v>
      </c>
      <c r="I57" s="29"/>
      <c r="J57" s="23">
        <v>562</v>
      </c>
      <c r="K57" s="26">
        <f t="shared" si="12"/>
        <v>8.6328725038402453E-3</v>
      </c>
      <c r="L57" s="29"/>
      <c r="M57" s="23">
        <v>837</v>
      </c>
      <c r="N57" s="26">
        <f t="shared" si="13"/>
        <v>1.0293683589138134E-2</v>
      </c>
      <c r="W57" s="21"/>
      <c r="Z57" s="21"/>
      <c r="AC57" s="21"/>
    </row>
    <row r="58" spans="1:30" x14ac:dyDescent="0.25">
      <c r="A58" t="s">
        <v>49</v>
      </c>
      <c r="G58" s="23">
        <v>1120</v>
      </c>
      <c r="H58" s="26">
        <f t="shared" si="11"/>
        <v>2.2222222222222223E-2</v>
      </c>
      <c r="I58" s="29"/>
      <c r="J58" s="23">
        <v>1120</v>
      </c>
      <c r="K58" s="26">
        <f t="shared" si="12"/>
        <v>1.7204301075268817E-2</v>
      </c>
      <c r="L58" s="29"/>
      <c r="M58" s="23">
        <v>1120</v>
      </c>
      <c r="N58" s="26">
        <f t="shared" si="13"/>
        <v>1.3774104683195593E-2</v>
      </c>
      <c r="Q58" t="s">
        <v>5</v>
      </c>
      <c r="V58" s="34"/>
      <c r="Y58" s="34"/>
      <c r="AB58" s="34"/>
    </row>
    <row r="59" spans="1:30" x14ac:dyDescent="0.25">
      <c r="A59" t="s">
        <v>51</v>
      </c>
      <c r="G59" s="27">
        <v>0.99</v>
      </c>
      <c r="H59" s="26">
        <f t="shared" si="11"/>
        <v>1.9642857142857142E-5</v>
      </c>
      <c r="I59" s="29"/>
      <c r="J59" s="27">
        <v>1.45</v>
      </c>
      <c r="K59" s="26">
        <f t="shared" si="12"/>
        <v>2.227342549923195E-5</v>
      </c>
      <c r="L59" s="29"/>
      <c r="M59" s="27">
        <v>2.52</v>
      </c>
      <c r="N59" s="26">
        <f t="shared" si="13"/>
        <v>3.0991735537190083E-5</v>
      </c>
      <c r="V59" s="21"/>
      <c r="Y59" s="21"/>
      <c r="AB59" s="21"/>
    </row>
    <row r="60" spans="1:30" x14ac:dyDescent="0.25">
      <c r="A60" t="s">
        <v>28</v>
      </c>
      <c r="G60">
        <v>17.25</v>
      </c>
      <c r="H60" s="54">
        <f t="shared" si="11"/>
        <v>3.4226190476190478E-4</v>
      </c>
      <c r="J60">
        <v>17.71</v>
      </c>
      <c r="K60" s="26">
        <f t="shared" si="12"/>
        <v>2.7204301075268821E-4</v>
      </c>
      <c r="M60">
        <v>18.43</v>
      </c>
      <c r="N60" s="26">
        <f t="shared" si="13"/>
        <v>2.2665781188508462E-4</v>
      </c>
      <c r="P60" t="s">
        <v>5</v>
      </c>
    </row>
    <row r="61" spans="1:30" x14ac:dyDescent="0.25">
      <c r="I61"/>
      <c r="L61"/>
      <c r="O61"/>
      <c r="R61" s="44" t="s">
        <v>58</v>
      </c>
      <c r="S61" s="44"/>
    </row>
    <row r="62" spans="1:30" x14ac:dyDescent="0.25">
      <c r="I62"/>
      <c r="L62"/>
      <c r="O62"/>
      <c r="R62" t="s">
        <v>55</v>
      </c>
      <c r="S62" t="s">
        <v>57</v>
      </c>
    </row>
    <row r="63" spans="1:30" x14ac:dyDescent="0.25">
      <c r="I63"/>
      <c r="L63"/>
      <c r="O63"/>
      <c r="P63" s="45" t="s">
        <v>35</v>
      </c>
      <c r="R63" t="s">
        <v>56</v>
      </c>
      <c r="S63" t="s">
        <v>56</v>
      </c>
    </row>
    <row r="64" spans="1:30" ht="15" customHeight="1" x14ac:dyDescent="0.25">
      <c r="A64" s="18" t="s">
        <v>52</v>
      </c>
      <c r="B64" s="2"/>
      <c r="C64" s="2"/>
      <c r="D64" s="2"/>
      <c r="E64" s="2"/>
      <c r="F64" s="2"/>
      <c r="G64" s="43">
        <v>2017</v>
      </c>
      <c r="H64" s="43"/>
      <c r="I64" s="8"/>
      <c r="J64" s="47">
        <v>2018</v>
      </c>
      <c r="K64" s="47"/>
      <c r="L64" s="8"/>
      <c r="M64" s="47">
        <v>2019</v>
      </c>
      <c r="N64" s="47"/>
      <c r="P64" s="53"/>
      <c r="Q64" s="2"/>
      <c r="R64" s="2" t="s">
        <v>106</v>
      </c>
      <c r="S64" s="42">
        <v>2019</v>
      </c>
    </row>
    <row r="65" spans="2:27" x14ac:dyDescent="0.25">
      <c r="B65" s="15" t="s">
        <v>83</v>
      </c>
      <c r="C65" s="15"/>
      <c r="D65" s="15"/>
      <c r="E65" s="15"/>
      <c r="F65" s="15"/>
      <c r="K65" t="s">
        <v>5</v>
      </c>
    </row>
    <row r="66" spans="2:27" x14ac:dyDescent="0.25">
      <c r="B66" s="15"/>
      <c r="C66" t="s">
        <v>59</v>
      </c>
      <c r="G66" s="21">
        <v>8.08</v>
      </c>
      <c r="J66" s="21">
        <v>6.34</v>
      </c>
      <c r="M66">
        <v>5.1100000000000003</v>
      </c>
      <c r="P66">
        <v>9.4</v>
      </c>
      <c r="R66" t="s">
        <v>111</v>
      </c>
      <c r="S66" t="s">
        <v>110</v>
      </c>
    </row>
    <row r="67" spans="2:27" x14ac:dyDescent="0.25">
      <c r="B67" s="15"/>
      <c r="C67" t="s">
        <v>89</v>
      </c>
      <c r="D67" s="15"/>
      <c r="E67" s="15"/>
      <c r="F67" s="15"/>
      <c r="G67" s="22">
        <v>45.2</v>
      </c>
      <c r="J67" s="22">
        <v>57.6</v>
      </c>
      <c r="M67">
        <v>71.5</v>
      </c>
      <c r="P67" s="22">
        <f>SUM(365/P66)</f>
        <v>38.829787234042549</v>
      </c>
      <c r="R67" t="s">
        <v>109</v>
      </c>
      <c r="S67" t="s">
        <v>109</v>
      </c>
      <c r="V67" s="21"/>
      <c r="X67" s="21"/>
      <c r="Z67" s="21"/>
      <c r="AA67" s="22"/>
    </row>
    <row r="68" spans="2:27" x14ac:dyDescent="0.25">
      <c r="B68" s="15"/>
      <c r="C68" t="s">
        <v>60</v>
      </c>
      <c r="D68" s="15"/>
      <c r="E68" s="15"/>
      <c r="F68" s="15"/>
      <c r="G68" s="21">
        <v>7.81</v>
      </c>
      <c r="J68" s="21">
        <v>5.85</v>
      </c>
      <c r="M68">
        <v>4.54</v>
      </c>
      <c r="P68">
        <v>3.8</v>
      </c>
      <c r="R68" t="s">
        <v>109</v>
      </c>
      <c r="S68" t="s">
        <v>109</v>
      </c>
      <c r="V68" s="21"/>
      <c r="X68" s="21"/>
      <c r="Z68" s="21"/>
      <c r="AA68" s="22"/>
    </row>
    <row r="69" spans="2:27" x14ac:dyDescent="0.25">
      <c r="B69" s="15"/>
      <c r="C69" t="s">
        <v>90</v>
      </c>
      <c r="D69" s="15"/>
      <c r="E69" s="15"/>
      <c r="F69" s="15"/>
      <c r="G69" s="22">
        <v>46.7</v>
      </c>
      <c r="J69" s="22">
        <v>62.4</v>
      </c>
      <c r="M69">
        <v>80.400000000000006</v>
      </c>
      <c r="P69" s="22">
        <f>SUM(365/P68)</f>
        <v>96.05263157894737</v>
      </c>
      <c r="R69" t="s">
        <v>109</v>
      </c>
      <c r="S69" t="s">
        <v>109</v>
      </c>
      <c r="V69" s="22"/>
      <c r="X69" s="22"/>
      <c r="Z69" s="22"/>
      <c r="AA69" s="22"/>
    </row>
    <row r="70" spans="2:27" x14ac:dyDescent="0.25">
      <c r="C70" t="s">
        <v>53</v>
      </c>
      <c r="G70" s="21">
        <v>2.04</v>
      </c>
      <c r="J70" s="21">
        <v>1.7</v>
      </c>
      <c r="M70">
        <v>1.53</v>
      </c>
      <c r="P70">
        <v>1.6</v>
      </c>
      <c r="R70" t="s">
        <v>109</v>
      </c>
      <c r="S70" t="s">
        <v>111</v>
      </c>
      <c r="V70" s="21"/>
      <c r="W70" s="21"/>
      <c r="X70" s="21"/>
      <c r="Y70" s="21"/>
      <c r="Z70" s="21"/>
      <c r="AA70" s="22"/>
    </row>
    <row r="71" spans="2:27" x14ac:dyDescent="0.25">
      <c r="C71" t="s">
        <v>54</v>
      </c>
      <c r="G71" s="21">
        <v>0.99</v>
      </c>
      <c r="J71" s="21">
        <v>0.8</v>
      </c>
      <c r="M71">
        <v>0.71</v>
      </c>
      <c r="P71">
        <v>0.8</v>
      </c>
      <c r="R71" t="s">
        <v>109</v>
      </c>
      <c r="S71" t="s">
        <v>111</v>
      </c>
      <c r="V71" s="21"/>
      <c r="W71" s="21"/>
      <c r="X71" s="21"/>
      <c r="Y71" s="21"/>
      <c r="Z71" s="21"/>
      <c r="AA71" s="22"/>
    </row>
    <row r="72" spans="2:27" x14ac:dyDescent="0.25">
      <c r="B72" s="15" t="s">
        <v>84</v>
      </c>
      <c r="K72" t="s">
        <v>5</v>
      </c>
      <c r="S72" t="s">
        <v>5</v>
      </c>
      <c r="V72" s="21"/>
      <c r="W72" s="21"/>
      <c r="X72" s="21"/>
      <c r="Y72" s="21"/>
      <c r="Z72" s="21"/>
      <c r="AA72" s="22"/>
    </row>
    <row r="73" spans="2:27" x14ac:dyDescent="0.25">
      <c r="C73" t="s">
        <v>85</v>
      </c>
      <c r="G73" s="37">
        <v>0.95</v>
      </c>
      <c r="J73" s="32">
        <v>1.6400000000000001E-2</v>
      </c>
      <c r="M73">
        <v>2.2999999999999998</v>
      </c>
      <c r="P73">
        <v>0.66700000000000004</v>
      </c>
      <c r="R73" t="s">
        <v>111</v>
      </c>
      <c r="S73" t="s">
        <v>109</v>
      </c>
      <c r="V73" s="21"/>
      <c r="W73" s="21"/>
      <c r="X73" s="21"/>
      <c r="Y73" s="21"/>
      <c r="Z73" s="21"/>
      <c r="AA73" s="22"/>
    </row>
    <row r="74" spans="2:27" x14ac:dyDescent="0.25">
      <c r="C74" t="s">
        <v>61</v>
      </c>
      <c r="G74" s="21">
        <v>5.99</v>
      </c>
      <c r="J74" s="21">
        <v>4.26</v>
      </c>
      <c r="M74">
        <v>4.1900000000000004</v>
      </c>
      <c r="P74">
        <v>3.4</v>
      </c>
      <c r="R74" t="s">
        <v>111</v>
      </c>
      <c r="S74" t="s">
        <v>111</v>
      </c>
      <c r="V74" s="21"/>
      <c r="W74" s="21"/>
      <c r="X74" s="21"/>
      <c r="Y74" s="21"/>
      <c r="Z74" s="21"/>
      <c r="AA74" s="22"/>
    </row>
    <row r="75" spans="2:27" x14ac:dyDescent="0.25">
      <c r="B75" s="15" t="s">
        <v>62</v>
      </c>
      <c r="R75" t="s">
        <v>5</v>
      </c>
      <c r="V75" s="21"/>
      <c r="W75" s="21"/>
      <c r="X75" s="21"/>
      <c r="Y75" s="21"/>
      <c r="Z75" s="21"/>
      <c r="AA75" s="22"/>
    </row>
    <row r="76" spans="2:27" x14ac:dyDescent="0.25">
      <c r="C76" t="s">
        <v>86</v>
      </c>
      <c r="G76" s="32">
        <v>0.29699999999999999</v>
      </c>
      <c r="J76" s="32">
        <v>0.29499999999999998</v>
      </c>
      <c r="M76">
        <v>29.5</v>
      </c>
      <c r="P76" s="32">
        <v>3.4000000000000002E-2</v>
      </c>
      <c r="R76" t="s">
        <v>109</v>
      </c>
      <c r="S76" t="s">
        <v>109</v>
      </c>
    </row>
    <row r="77" spans="2:27" x14ac:dyDescent="0.25">
      <c r="C77" t="s">
        <v>87</v>
      </c>
      <c r="G77" s="32">
        <v>3.3000000000000002E-2</v>
      </c>
      <c r="J77" s="32">
        <v>3.7999999999999999E-2</v>
      </c>
      <c r="M77">
        <v>3.8</v>
      </c>
      <c r="P77" s="32">
        <v>4.3999999999999997E-2</v>
      </c>
      <c r="Q77" t="s">
        <v>5</v>
      </c>
      <c r="R77" t="s">
        <v>111</v>
      </c>
      <c r="S77" t="s">
        <v>111</v>
      </c>
    </row>
    <row r="78" spans="2:27" x14ac:dyDescent="0.25">
      <c r="C78" t="s">
        <v>107</v>
      </c>
      <c r="G78" s="32">
        <f>G55/G38</f>
        <v>4.9718531862193202E-2</v>
      </c>
      <c r="H78" s="41"/>
      <c r="I78" s="41"/>
      <c r="J78" s="32">
        <f t="shared" ref="H78:M78" si="14">J55/J38</f>
        <v>4.9415337889141993E-2</v>
      </c>
      <c r="K78" s="41"/>
      <c r="L78" s="41"/>
      <c r="M78" s="32">
        <f>M55/M38</f>
        <v>5.928613371361463E-2</v>
      </c>
      <c r="P78">
        <v>1.8</v>
      </c>
      <c r="R78" s="21" t="s">
        <v>109</v>
      </c>
      <c r="S78" t="s">
        <v>109</v>
      </c>
    </row>
    <row r="79" spans="2:27" x14ac:dyDescent="0.25">
      <c r="C79" t="s">
        <v>64</v>
      </c>
      <c r="G79" s="32">
        <f>G53/G22</f>
        <v>7.5343391128124299E-2</v>
      </c>
      <c r="J79" s="32">
        <f>J53/J22</f>
        <v>7.4867122247532267E-2</v>
      </c>
      <c r="M79" s="32">
        <f>M53/M22</f>
        <v>8.9820484858652794E-2</v>
      </c>
      <c r="P79" s="32">
        <v>0.08</v>
      </c>
      <c r="R79" t="s">
        <v>109</v>
      </c>
      <c r="S79" t="s">
        <v>109</v>
      </c>
      <c r="V79" s="21"/>
      <c r="W79" s="21"/>
      <c r="X79" s="21"/>
      <c r="Y79" s="21"/>
      <c r="Z79" s="21"/>
      <c r="AA79" s="22"/>
    </row>
    <row r="80" spans="2:27" x14ac:dyDescent="0.25">
      <c r="C80" t="s">
        <v>63</v>
      </c>
      <c r="G80" s="32">
        <f>G53/G37</f>
        <v>0.14671577655003068</v>
      </c>
      <c r="J80" s="32">
        <f>J53/J37</f>
        <v>0.1977061276868784</v>
      </c>
      <c r="M80" s="32">
        <f>M53/M37</f>
        <v>0.29623737723059895</v>
      </c>
      <c r="P80" s="14">
        <v>0.17100000000000001</v>
      </c>
      <c r="R80" t="s">
        <v>111</v>
      </c>
      <c r="S80" t="s">
        <v>112</v>
      </c>
      <c r="V80" s="36"/>
      <c r="W80" s="36"/>
      <c r="X80" s="36"/>
      <c r="Y80" s="36"/>
      <c r="Z80" s="36"/>
      <c r="AA80" s="36"/>
    </row>
    <row r="81" spans="1:27" x14ac:dyDescent="0.25">
      <c r="C81" t="s">
        <v>65</v>
      </c>
      <c r="G81" s="21">
        <f>G60/G59</f>
        <v>17.424242424242426</v>
      </c>
      <c r="J81" s="21">
        <f>J60/J59</f>
        <v>12.213793103448277</v>
      </c>
      <c r="M81" s="21">
        <f>M60/M59</f>
        <v>7.3134920634920633</v>
      </c>
      <c r="V81" s="21"/>
      <c r="W81" s="21"/>
      <c r="X81" s="21"/>
      <c r="Y81" s="21"/>
      <c r="Z81" s="21"/>
      <c r="AA81" s="22"/>
    </row>
    <row r="82" spans="1:27" x14ac:dyDescent="0.25">
      <c r="I82"/>
      <c r="L82"/>
      <c r="O82"/>
      <c r="R82" t="s">
        <v>5</v>
      </c>
      <c r="V82" s="22"/>
      <c r="X82" s="22"/>
      <c r="Z82" s="22"/>
      <c r="AA82" s="22"/>
    </row>
    <row r="83" spans="1:27" x14ac:dyDescent="0.25">
      <c r="I83"/>
      <c r="L83"/>
      <c r="O83"/>
      <c r="S83" t="s">
        <v>5</v>
      </c>
      <c r="V83" s="36"/>
      <c r="W83" s="36"/>
      <c r="X83" s="36"/>
      <c r="Y83" s="36"/>
      <c r="Z83" s="36"/>
      <c r="AA83" s="36"/>
    </row>
    <row r="84" spans="1:27" x14ac:dyDescent="0.25">
      <c r="A84" s="18" t="s">
        <v>66</v>
      </c>
      <c r="B84" s="2"/>
      <c r="C84" s="2"/>
      <c r="D84" s="2"/>
      <c r="E84" s="2"/>
      <c r="F84" s="2"/>
      <c r="G84" s="2"/>
      <c r="H84" s="2"/>
      <c r="I84" s="16"/>
      <c r="J84" s="2">
        <v>2018</v>
      </c>
      <c r="K84" s="2"/>
      <c r="L84" s="16"/>
      <c r="M84" s="2">
        <v>2019</v>
      </c>
      <c r="N84" s="2"/>
      <c r="O84" s="16"/>
      <c r="V84" s="36"/>
      <c r="W84" s="36"/>
      <c r="X84" s="36"/>
      <c r="Y84" s="36"/>
      <c r="Z84" s="36"/>
      <c r="AA84" s="36"/>
    </row>
    <row r="85" spans="1:27" x14ac:dyDescent="0.25">
      <c r="A85" t="s">
        <v>82</v>
      </c>
      <c r="J85" s="1">
        <v>1512</v>
      </c>
      <c r="M85" s="1">
        <v>1176</v>
      </c>
      <c r="R85" t="s">
        <v>5</v>
      </c>
      <c r="S85" t="s">
        <v>5</v>
      </c>
      <c r="V85" s="36"/>
      <c r="W85" s="36"/>
      <c r="X85" s="36"/>
      <c r="Y85" s="36"/>
      <c r="Z85" s="36"/>
      <c r="AA85" s="36"/>
    </row>
    <row r="86" spans="1:27" x14ac:dyDescent="0.25">
      <c r="I86"/>
      <c r="L86"/>
      <c r="O86"/>
      <c r="S86" t="s">
        <v>5</v>
      </c>
      <c r="V86" s="36"/>
      <c r="W86" s="36"/>
      <c r="X86" s="36"/>
      <c r="Y86" s="36"/>
      <c r="Z86" s="36"/>
      <c r="AA86" s="36"/>
    </row>
    <row r="87" spans="1:27" x14ac:dyDescent="0.25">
      <c r="A87" t="s">
        <v>67</v>
      </c>
      <c r="I87"/>
      <c r="L87"/>
      <c r="O87"/>
      <c r="V87" s="36"/>
      <c r="W87" s="36"/>
      <c r="X87" s="36"/>
      <c r="Y87" s="36"/>
      <c r="Z87" s="36"/>
      <c r="AA87" s="36"/>
    </row>
    <row r="88" spans="1:27" x14ac:dyDescent="0.25">
      <c r="B88" t="s">
        <v>100</v>
      </c>
      <c r="J88" s="23">
        <f>J55</f>
        <v>1627</v>
      </c>
      <c r="K88" s="1"/>
      <c r="L88" s="9"/>
      <c r="M88" s="23">
        <f>M55</f>
        <v>2827</v>
      </c>
      <c r="Q88" t="s">
        <v>5</v>
      </c>
      <c r="V88" s="21"/>
      <c r="W88" s="36"/>
      <c r="X88" s="21"/>
      <c r="Y88" s="36"/>
      <c r="Z88" s="21"/>
      <c r="AA88" s="36"/>
    </row>
    <row r="89" spans="1:27" x14ac:dyDescent="0.25">
      <c r="B89" t="s">
        <v>68</v>
      </c>
      <c r="J89" s="23">
        <f>J49</f>
        <v>908</v>
      </c>
      <c r="K89" s="23"/>
      <c r="L89" s="23"/>
      <c r="M89" s="23">
        <f t="shared" ref="K89:M89" si="15">M49</f>
        <v>1292</v>
      </c>
      <c r="V89" s="21"/>
      <c r="W89" s="36"/>
      <c r="X89" s="21"/>
      <c r="Y89" s="36"/>
      <c r="Z89" s="21"/>
      <c r="AA89" s="36"/>
    </row>
    <row r="90" spans="1:27" x14ac:dyDescent="0.25">
      <c r="B90" t="s">
        <v>91</v>
      </c>
      <c r="J90" s="23">
        <v>-4034</v>
      </c>
      <c r="K90" s="1"/>
      <c r="L90" s="9"/>
      <c r="M90" s="23">
        <v>-5648</v>
      </c>
      <c r="P90" t="s">
        <v>5</v>
      </c>
    </row>
    <row r="91" spans="1:27" x14ac:dyDescent="0.25">
      <c r="B91" t="s">
        <v>92</v>
      </c>
      <c r="J91" s="23">
        <v>-3302</v>
      </c>
      <c r="K91" s="1"/>
      <c r="L91" s="9"/>
      <c r="M91" s="23">
        <v>-4732</v>
      </c>
      <c r="P91" t="s">
        <v>5</v>
      </c>
      <c r="Q91" t="s">
        <v>5</v>
      </c>
    </row>
    <row r="92" spans="1:27" x14ac:dyDescent="0.25">
      <c r="B92" t="s">
        <v>93</v>
      </c>
      <c r="J92" s="23">
        <v>-1360</v>
      </c>
      <c r="K92" s="1"/>
      <c r="L92" s="9"/>
      <c r="M92" s="23">
        <v>-1700</v>
      </c>
    </row>
    <row r="93" spans="1:27" x14ac:dyDescent="0.25">
      <c r="B93" t="s">
        <v>94</v>
      </c>
      <c r="J93" s="23">
        <v>2388</v>
      </c>
      <c r="K93" s="1"/>
      <c r="L93" s="9"/>
      <c r="M93" s="23">
        <v>3997</v>
      </c>
      <c r="P93" t="s">
        <v>5</v>
      </c>
      <c r="X93" s="34"/>
      <c r="Z93" s="34"/>
    </row>
    <row r="94" spans="1:27" x14ac:dyDescent="0.25">
      <c r="B94" t="s">
        <v>95</v>
      </c>
      <c r="J94" s="23">
        <v>252</v>
      </c>
      <c r="K94" s="1"/>
      <c r="L94" s="9"/>
      <c r="M94" s="23">
        <v>0</v>
      </c>
    </row>
    <row r="95" spans="1:27" x14ac:dyDescent="0.25">
      <c r="B95" t="s">
        <v>96</v>
      </c>
      <c r="J95" s="23">
        <v>1365</v>
      </c>
      <c r="K95" s="1"/>
      <c r="L95" s="9"/>
      <c r="M95" s="23">
        <v>1656</v>
      </c>
    </row>
    <row r="96" spans="1:27" ht="15.75" thickBot="1" x14ac:dyDescent="0.3">
      <c r="C96" t="s">
        <v>69</v>
      </c>
      <c r="J96" s="24">
        <f>SUM(J88:J95)</f>
        <v>-2156</v>
      </c>
      <c r="K96" s="24"/>
      <c r="L96" s="24"/>
      <c r="M96" s="24">
        <f t="shared" ref="K96:M96" si="16">SUM(M88:M95)</f>
        <v>-2308</v>
      </c>
      <c r="N96" s="28"/>
      <c r="X96" s="34"/>
      <c r="Z96" s="34"/>
    </row>
    <row r="97" spans="1:26" ht="15.75" thickTop="1" x14ac:dyDescent="0.25">
      <c r="I97"/>
      <c r="L97"/>
      <c r="O97"/>
      <c r="X97" s="34"/>
      <c r="Z97" s="34"/>
    </row>
    <row r="98" spans="1:26" x14ac:dyDescent="0.25">
      <c r="A98" t="s">
        <v>70</v>
      </c>
      <c r="I98"/>
      <c r="L98"/>
      <c r="O98"/>
      <c r="X98" s="34"/>
      <c r="Z98" s="34"/>
    </row>
    <row r="99" spans="1:26" x14ac:dyDescent="0.25">
      <c r="B99" t="s">
        <v>71</v>
      </c>
      <c r="J99" s="23">
        <v>-2780</v>
      </c>
      <c r="M99" s="23">
        <v>-3838</v>
      </c>
      <c r="X99" s="34"/>
      <c r="Z99" s="34"/>
    </row>
    <row r="100" spans="1:26" x14ac:dyDescent="0.25">
      <c r="B100" t="s">
        <v>72</v>
      </c>
      <c r="J100" s="23">
        <v>-21</v>
      </c>
      <c r="M100" s="23">
        <v>-17</v>
      </c>
      <c r="X100" s="34"/>
      <c r="Z100" s="34"/>
    </row>
    <row r="101" spans="1:26" x14ac:dyDescent="0.25">
      <c r="B101" t="s">
        <v>73</v>
      </c>
      <c r="J101" s="23">
        <v>-467</v>
      </c>
      <c r="K101" s="27"/>
      <c r="M101" s="23">
        <v>-195</v>
      </c>
      <c r="Q101" t="s">
        <v>97</v>
      </c>
      <c r="X101" s="34"/>
      <c r="Z101" s="34"/>
    </row>
    <row r="102" spans="1:26" ht="15.75" thickBot="1" x14ac:dyDescent="0.3">
      <c r="C102" t="s">
        <v>74</v>
      </c>
      <c r="J102" s="24">
        <f>SUM(J99:J101)</f>
        <v>-3268</v>
      </c>
      <c r="K102" s="28"/>
      <c r="L102" s="25"/>
      <c r="M102" s="24">
        <f>SUM(M99:M101)</f>
        <v>-4050</v>
      </c>
      <c r="N102" s="28"/>
      <c r="P102" t="s">
        <v>5</v>
      </c>
      <c r="X102" s="34"/>
      <c r="Z102" s="34"/>
    </row>
    <row r="103" spans="1:26" ht="15.75" thickTop="1" x14ac:dyDescent="0.25">
      <c r="I103"/>
      <c r="L103"/>
      <c r="O103"/>
      <c r="X103" s="34"/>
      <c r="Z103" s="34"/>
    </row>
    <row r="104" spans="1:26" x14ac:dyDescent="0.25">
      <c r="A104" t="s">
        <v>75</v>
      </c>
      <c r="I104"/>
      <c r="J104" s="23"/>
      <c r="L104"/>
      <c r="M104" s="23"/>
      <c r="O104"/>
      <c r="R104" s="23"/>
      <c r="X104" s="34"/>
      <c r="Z104" s="34"/>
    </row>
    <row r="105" spans="1:26" x14ac:dyDescent="0.25">
      <c r="B105" t="s">
        <v>77</v>
      </c>
      <c r="J105" s="23">
        <v>2038</v>
      </c>
      <c r="M105" s="23">
        <v>3080</v>
      </c>
    </row>
    <row r="106" spans="1:26" x14ac:dyDescent="0.25">
      <c r="B106" t="s">
        <v>98</v>
      </c>
      <c r="J106" s="23">
        <v>452</v>
      </c>
      <c r="M106" s="23">
        <v>786</v>
      </c>
    </row>
    <row r="107" spans="1:26" x14ac:dyDescent="0.25">
      <c r="B107" t="s">
        <v>78</v>
      </c>
      <c r="J107" s="23">
        <v>3160</v>
      </c>
      <c r="M107" s="23">
        <v>3250</v>
      </c>
      <c r="X107" s="34"/>
      <c r="Z107" s="34"/>
    </row>
    <row r="108" spans="1:26" x14ac:dyDescent="0.25">
      <c r="B108" t="s">
        <v>101</v>
      </c>
      <c r="J108" s="23">
        <v>0</v>
      </c>
      <c r="M108" s="23">
        <v>0</v>
      </c>
      <c r="X108" s="34"/>
      <c r="Z108" s="34"/>
    </row>
    <row r="109" spans="1:26" x14ac:dyDescent="0.25">
      <c r="B109" t="s">
        <v>76</v>
      </c>
      <c r="J109" s="23">
        <v>-562</v>
      </c>
      <c r="M109" s="23">
        <v>-837</v>
      </c>
      <c r="X109" s="34"/>
      <c r="Z109" s="34"/>
    </row>
    <row r="110" spans="1:26" x14ac:dyDescent="0.25">
      <c r="C110" t="s">
        <v>79</v>
      </c>
      <c r="H110" t="s">
        <v>5</v>
      </c>
      <c r="J110" s="23">
        <f>SUM(J105:J109)</f>
        <v>5088</v>
      </c>
      <c r="M110" s="23">
        <f>SUM(M105:M109)</f>
        <v>6279</v>
      </c>
      <c r="R110" t="s">
        <v>5</v>
      </c>
    </row>
    <row r="111" spans="1:26" x14ac:dyDescent="0.25">
      <c r="A111" t="s">
        <v>80</v>
      </c>
      <c r="J111" s="23">
        <f>J96+J102+J110</f>
        <v>-336</v>
      </c>
      <c r="K111" s="23"/>
      <c r="L111" s="23"/>
      <c r="M111" s="23">
        <f t="shared" ref="K111:M111" si="17">M96+M102+M110</f>
        <v>-79</v>
      </c>
      <c r="P111" s="23"/>
    </row>
    <row r="112" spans="1:26" x14ac:dyDescent="0.25">
      <c r="H112" s="23"/>
      <c r="I112"/>
      <c r="J112" s="23"/>
      <c r="L112"/>
      <c r="M112" s="23"/>
      <c r="O112"/>
      <c r="X112" s="34"/>
      <c r="Z112" s="34"/>
    </row>
    <row r="113" spans="1:26" x14ac:dyDescent="0.25">
      <c r="A113" t="s">
        <v>81</v>
      </c>
      <c r="J113">
        <v>1176</v>
      </c>
      <c r="M113" s="23">
        <v>1097</v>
      </c>
      <c r="R113" s="23"/>
      <c r="X113" s="34"/>
      <c r="Z113" s="34"/>
    </row>
    <row r="114" spans="1:26" x14ac:dyDescent="0.25">
      <c r="F114" s="23"/>
      <c r="I114"/>
      <c r="L114"/>
      <c r="M114" s="23"/>
      <c r="O114"/>
      <c r="X114" s="34"/>
      <c r="Z114" s="34"/>
    </row>
    <row r="115" spans="1:26" x14ac:dyDescent="0.25">
      <c r="I115"/>
      <c r="L115"/>
      <c r="O115"/>
      <c r="X115" s="34"/>
      <c r="Z115" s="34"/>
    </row>
    <row r="116" spans="1:26" x14ac:dyDescent="0.25">
      <c r="I116"/>
      <c r="L116"/>
      <c r="O116"/>
    </row>
    <row r="117" spans="1:26" x14ac:dyDescent="0.25">
      <c r="I117"/>
      <c r="L117"/>
      <c r="O117"/>
      <c r="X117" s="34"/>
      <c r="Z117" s="34"/>
    </row>
    <row r="118" spans="1:26" x14ac:dyDescent="0.25">
      <c r="I118"/>
      <c r="L118"/>
      <c r="O118"/>
    </row>
    <row r="119" spans="1:26" x14ac:dyDescent="0.25">
      <c r="I119"/>
      <c r="L119"/>
      <c r="O119"/>
    </row>
    <row r="120" spans="1:26" x14ac:dyDescent="0.25">
      <c r="I120"/>
      <c r="L120"/>
      <c r="O120"/>
    </row>
    <row r="121" spans="1:26" x14ac:dyDescent="0.25">
      <c r="I121"/>
      <c r="L121"/>
      <c r="O121"/>
    </row>
    <row r="122" spans="1:26" x14ac:dyDescent="0.25">
      <c r="I122"/>
      <c r="L122"/>
      <c r="O122"/>
    </row>
    <row r="123" spans="1:26" x14ac:dyDescent="0.25">
      <c r="I123"/>
      <c r="L123"/>
      <c r="O123"/>
    </row>
    <row r="124" spans="1:26" x14ac:dyDescent="0.25">
      <c r="I124"/>
      <c r="L124"/>
      <c r="O124"/>
    </row>
    <row r="125" spans="1:26" x14ac:dyDescent="0.25">
      <c r="I125"/>
      <c r="L125"/>
      <c r="O125"/>
    </row>
    <row r="126" spans="1:26" x14ac:dyDescent="0.25">
      <c r="I126"/>
      <c r="L126"/>
      <c r="O126"/>
    </row>
    <row r="127" spans="1:26" x14ac:dyDescent="0.25">
      <c r="I127"/>
      <c r="L127"/>
      <c r="O127"/>
    </row>
    <row r="128" spans="1:26" x14ac:dyDescent="0.25">
      <c r="I128"/>
      <c r="L128"/>
      <c r="O128"/>
    </row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</sheetData>
  <mergeCells count="18">
    <mergeCell ref="A1:K1"/>
    <mergeCell ref="A3:E3"/>
    <mergeCell ref="F3:N3"/>
    <mergeCell ref="G4:P4"/>
    <mergeCell ref="P63:P64"/>
    <mergeCell ref="A5:M5"/>
    <mergeCell ref="A6:M6"/>
    <mergeCell ref="J64:K64"/>
    <mergeCell ref="M64:N64"/>
    <mergeCell ref="R61:S61"/>
    <mergeCell ref="P7:P8"/>
    <mergeCell ref="G41:M41"/>
    <mergeCell ref="P41:P42"/>
    <mergeCell ref="J42:K42"/>
    <mergeCell ref="M42:N42"/>
    <mergeCell ref="G7:M7"/>
    <mergeCell ref="J8:K8"/>
    <mergeCell ref="M8:N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5" sqref="B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 </vt:lpstr>
      <vt:lpstr>Sheet1</vt:lpstr>
    </vt:vector>
  </TitlesOfParts>
  <Company>infotech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hilton</dc:creator>
  <cp:lastModifiedBy>admin</cp:lastModifiedBy>
  <cp:lastPrinted>2013-05-28T15:11:23Z</cp:lastPrinted>
  <dcterms:created xsi:type="dcterms:W3CDTF">2013-05-27T21:47:12Z</dcterms:created>
  <dcterms:modified xsi:type="dcterms:W3CDTF">2021-03-11T01:36:29Z</dcterms:modified>
</cp:coreProperties>
</file>